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7140" windowHeight="5505" activeTab="0"/>
  </bookViews>
  <sheets>
    <sheet name="Data" sheetId="1" r:id="rId1"/>
    <sheet name="Graphs" sheetId="2" r:id="rId2"/>
  </sheets>
  <definedNames>
    <definedName name="allraw">'Data'!$D$24:$K$43,'Data'!$D$51:$K$70</definedName>
  </definedNames>
  <calcPr fullCalcOnLoad="1"/>
</workbook>
</file>

<file path=xl/comments1.xml><?xml version="1.0" encoding="utf-8"?>
<comments xmlns="http://schemas.openxmlformats.org/spreadsheetml/2006/main">
  <authors>
    <author>Will Hopkins</author>
  </authors>
  <commentList>
    <comment ref="M103" authorId="0">
      <text>
        <r>
          <rPr>
            <b/>
            <sz val="8"/>
            <rFont val="Tahoma"/>
            <family val="0"/>
          </rPr>
          <t xml:space="preserve">Will Hopkins:
</t>
        </r>
        <r>
          <rPr>
            <sz val="8"/>
            <rFont val="Tahoma"/>
            <family val="2"/>
          </rPr>
          <t>Insert the smallest clinically or practically important change IN THE SAME UNITS AS THE RAW DATA, if you want estimates of the chances that the true value of the difference in the change is important.</t>
        </r>
      </text>
    </comment>
    <comment ref="M125"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L72" authorId="0">
      <text>
        <r>
          <rPr>
            <b/>
            <sz val="8"/>
            <rFont val="Tahoma"/>
            <family val="0"/>
          </rPr>
          <t>Will Hopkins:</t>
        </r>
        <r>
          <rPr>
            <sz val="8"/>
            <rFont val="Tahoma"/>
            <family val="0"/>
          </rPr>
          <t xml:space="preserve">
When this SD is bigger than that in the control group, you have evidence of individual responses to the treatment.</t>
        </r>
      </text>
    </comment>
    <comment ref="L89" authorId="0">
      <text>
        <r>
          <rPr>
            <b/>
            <sz val="8"/>
            <rFont val="Tahoma"/>
            <family val="0"/>
          </rPr>
          <t>Will Hopkins:</t>
        </r>
        <r>
          <rPr>
            <sz val="8"/>
            <rFont val="Tahoma"/>
            <family val="0"/>
          </rPr>
          <t xml:space="preserve">
calculated for the unequal-variances t statistic using the Satterthwaite appoximation.</t>
        </r>
      </text>
    </comment>
    <comment ref="AJ125" authorId="0">
      <text>
        <r>
          <rPr>
            <b/>
            <sz val="8"/>
            <rFont val="Tahoma"/>
            <family val="0"/>
          </rPr>
          <t xml:space="preserve">Will Hopkins:
</t>
        </r>
        <r>
          <rPr>
            <sz val="8"/>
            <rFont val="Tahoma"/>
            <family val="2"/>
          </rPr>
          <t>Insert the smallest clinically or practically important change AS A FACTOR
 if you want estimates of the chances that the true value of the difference in the change is important.</t>
        </r>
      </text>
    </comment>
    <comment ref="AJ103" authorId="0">
      <text>
        <r>
          <rPr>
            <b/>
            <sz val="8"/>
            <rFont val="Tahoma"/>
            <family val="0"/>
          </rPr>
          <t xml:space="preserve">Will Hopkins:
</t>
        </r>
        <r>
          <rPr>
            <sz val="8"/>
            <rFont val="Tahoma"/>
            <family val="2"/>
          </rPr>
          <t>Insert the smallest clinically or practically important change AS A PERCENT if you want estimates of the chances that the true value of the difference in the change is important.</t>
        </r>
      </text>
    </comment>
    <comment ref="AJ147"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AH161" authorId="0">
      <text>
        <r>
          <rPr>
            <b/>
            <sz val="8"/>
            <rFont val="Tahoma"/>
            <family val="0"/>
          </rPr>
          <t>Will Hopkins:</t>
        </r>
        <r>
          <rPr>
            <sz val="8"/>
            <rFont val="Tahoma"/>
            <family val="0"/>
          </rPr>
          <t xml:space="preserve">
This table is used to get some of  the other tables.  Don't modify it or take values from it directly.</t>
        </r>
      </text>
    </comment>
    <comment ref="AJ169" authorId="0">
      <text>
        <r>
          <rPr>
            <b/>
            <sz val="8"/>
            <rFont val="Tahoma"/>
            <family val="0"/>
          </rPr>
          <t>Will Hopkins:</t>
        </r>
        <r>
          <rPr>
            <sz val="8"/>
            <rFont val="Tahoma"/>
            <family val="0"/>
          </rPr>
          <t xml:space="preserve">
This value is generated from the smallest value in the percent table.  Do not change it here.</t>
        </r>
      </text>
    </comment>
    <comment ref="BA161" authorId="0">
      <text>
        <r>
          <rPr>
            <b/>
            <sz val="8"/>
            <rFont val="Tahoma"/>
            <family val="0"/>
          </rPr>
          <t>Will Hopkins:</t>
        </r>
        <r>
          <rPr>
            <sz val="8"/>
            <rFont val="Tahoma"/>
            <family val="0"/>
          </rPr>
          <t xml:space="preserve">
This table is used to get some of  the Cohen table.  Don't modify it or take values from it directly.</t>
        </r>
      </text>
    </comment>
    <comment ref="BC169" authorId="0">
      <text>
        <r>
          <rPr>
            <b/>
            <sz val="8"/>
            <rFont val="Tahoma"/>
            <family val="0"/>
          </rPr>
          <t>Will Hopkins:</t>
        </r>
        <r>
          <rPr>
            <sz val="8"/>
            <rFont val="Tahoma"/>
            <family val="0"/>
          </rPr>
          <t xml:space="preserve">
It might be possible to dream up a smallest worthwhile change in rank.  In the meantime use the Cohen table.</t>
        </r>
      </text>
    </comment>
    <comment ref="P23" authorId="0">
      <text>
        <r>
          <rPr>
            <b/>
            <sz val="8"/>
            <rFont val="Tahoma"/>
            <family val="0"/>
          </rPr>
          <t>Will Hopkins:</t>
        </r>
        <r>
          <rPr>
            <sz val="8"/>
            <rFont val="Tahoma"/>
            <family val="0"/>
          </rPr>
          <t xml:space="preserve">
You can put any sensible combination of pre and/or post assays here.  Transfer the formula to the matching column in the tables of transformed values, if necessary. Make additional columns for other effects by copying and inserting this or any other effect column. </t>
        </r>
      </text>
    </comment>
    <comment ref="L112"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L134"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BP147"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BN161" authorId="0">
      <text>
        <r>
          <rPr>
            <b/>
            <sz val="8"/>
            <rFont val="Tahoma"/>
            <family val="0"/>
          </rPr>
          <t>Will Hopkins:</t>
        </r>
        <r>
          <rPr>
            <sz val="8"/>
            <rFont val="Tahoma"/>
            <family val="0"/>
          </rPr>
          <t xml:space="preserve">
This table is used to get some of  the Cohen table.  Don't modify it or take values from it directly.</t>
        </r>
      </text>
    </comment>
    <comment ref="BP169" authorId="0">
      <text>
        <r>
          <rPr>
            <b/>
            <sz val="8"/>
            <rFont val="Tahoma"/>
            <family val="0"/>
          </rPr>
          <t>Will Hopkins:</t>
        </r>
        <r>
          <rPr>
            <sz val="8"/>
            <rFont val="Tahoma"/>
            <family val="0"/>
          </rPr>
          <t xml:space="preserve">
It might be possible to dream up a smallest worthwhile change in other units.  In the meantime use the Cohen table.</t>
        </r>
      </text>
    </comment>
    <comment ref="BC147"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L133" authorId="0">
      <text>
        <r>
          <rPr>
            <b/>
            <sz val="8"/>
            <rFont val="Tahoma"/>
            <family val="0"/>
          </rPr>
          <t>Will Hopkins:</t>
        </r>
        <r>
          <rPr>
            <sz val="8"/>
            <rFont val="Tahoma"/>
            <family val="0"/>
          </rPr>
          <t xml:space="preserve">
This SD is reproduced here to reduce problems when columns or tables are copied.</t>
        </r>
      </text>
    </comment>
    <comment ref="BO156"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AI112"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AI134"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L23" authorId="0">
      <text>
        <r>
          <rPr>
            <b/>
            <sz val="8"/>
            <rFont val="Tahoma"/>
            <family val="0"/>
          </rPr>
          <t>Will Hopkins:</t>
        </r>
        <r>
          <rPr>
            <sz val="8"/>
            <rFont val="Tahoma"/>
            <family val="0"/>
          </rPr>
          <t xml:space="preserve">
Do not insert a new column  immediately to the left of this column.</t>
        </r>
      </text>
    </comment>
    <comment ref="AW73" authorId="0">
      <text>
        <r>
          <rPr>
            <b/>
            <sz val="8"/>
            <rFont val="Tahoma"/>
            <family val="0"/>
          </rPr>
          <t>Will Hopkins:</t>
        </r>
        <r>
          <rPr>
            <sz val="8"/>
            <rFont val="Tahoma"/>
            <family val="0"/>
          </rPr>
          <t xml:space="preserve">
The raw value of the observation corresponding to the mean of the rank-transformed variable.</t>
        </r>
      </text>
    </comment>
    <comment ref="AW80" authorId="0">
      <text>
        <r>
          <rPr>
            <b/>
            <sz val="8"/>
            <rFont val="Tahoma"/>
            <family val="0"/>
          </rPr>
          <t>Will Hopkins:</t>
        </r>
        <r>
          <rPr>
            <sz val="8"/>
            <rFont val="Tahoma"/>
            <family val="0"/>
          </rPr>
          <t xml:space="preserve">
The raw value of the observation corresponding to the mean of the rank-transformed variable.</t>
        </r>
      </text>
    </comment>
    <comment ref="AW81" authorId="0">
      <text>
        <r>
          <rPr>
            <b/>
            <sz val="8"/>
            <rFont val="Tahoma"/>
            <family val="0"/>
          </rPr>
          <t>Will Hopkins:</t>
        </r>
        <r>
          <rPr>
            <sz val="8"/>
            <rFont val="Tahoma"/>
            <family val="0"/>
          </rPr>
          <t xml:space="preserve">
Half the range between the raw values of the observations corresponding to the mean -SD and mean+SD of the rank-transformed variable.</t>
        </r>
      </text>
    </comment>
    <comment ref="AW74" authorId="0">
      <text>
        <r>
          <rPr>
            <b/>
            <sz val="8"/>
            <rFont val="Tahoma"/>
            <family val="0"/>
          </rPr>
          <t>Will Hopkins:</t>
        </r>
        <r>
          <rPr>
            <sz val="8"/>
            <rFont val="Tahoma"/>
            <family val="0"/>
          </rPr>
          <t xml:space="preserve">
Half the range between the raw values of the observations corresponding to the mean -SD and mean+SD of the rank-transformed variable.</t>
        </r>
      </text>
    </comment>
    <comment ref="C98" authorId="0">
      <text>
        <r>
          <rPr>
            <b/>
            <sz val="8"/>
            <rFont val="Tahoma"/>
            <family val="0"/>
          </rPr>
          <t>Will Hopkins:</t>
        </r>
        <r>
          <rPr>
            <sz val="8"/>
            <rFont val="Tahoma"/>
            <family val="0"/>
          </rPr>
          <t xml:space="preserve">
calculated for the unequal-variances t statistic using the Satterthwaite appoximation.</t>
        </r>
      </text>
    </comment>
    <comment ref="D103" authorId="0">
      <text>
        <r>
          <rPr>
            <b/>
            <sz val="8"/>
            <rFont val="Tahoma"/>
            <family val="0"/>
          </rPr>
          <t xml:space="preserve">Will Hopkins:
</t>
        </r>
        <r>
          <rPr>
            <sz val="8"/>
            <rFont val="Tahoma"/>
            <family val="2"/>
          </rPr>
          <t>Copied from adjacent table.  Otherwise insert the smallest clinically or practically important difference IN THE SAME UNITS AS THE RAW DATA, if you want estimates of the chances that the true value of the difference is important.</t>
        </r>
      </text>
    </comment>
    <comment ref="D125" authorId="0">
      <text>
        <r>
          <rPr>
            <b/>
            <sz val="8"/>
            <rFont val="Tahoma"/>
            <family val="0"/>
          </rPr>
          <t xml:space="preserve">Will Hopkins:
</t>
        </r>
        <r>
          <rPr>
            <sz val="8"/>
            <rFont val="Tahoma"/>
            <family val="2"/>
          </rPr>
          <t>Copied from adjacent table.  Otherwise, for Cohen effect sizes, the default smallest worthwhile effect of 0.2 gives chances that the true effect is at least small.  Insert 0.6, 1.2 or 2.0 for chances the true difference is at least moderate, large or very large respectively.</t>
        </r>
      </text>
    </comment>
    <comment ref="C89" authorId="0">
      <text>
        <r>
          <rPr>
            <b/>
            <sz val="8"/>
            <rFont val="Tahoma"/>
            <family val="0"/>
          </rPr>
          <t>Will Hopkins:</t>
        </r>
        <r>
          <rPr>
            <sz val="8"/>
            <rFont val="Tahoma"/>
            <family val="0"/>
          </rPr>
          <t xml:space="preserve">
Calculated in a manner that won't work properly if there are non-matching missing values for the two treatments.  Avoid the problem by deleting the non-missing values matching missing values.</t>
        </r>
      </text>
    </comment>
    <comment ref="AA169" authorId="0">
      <text>
        <r>
          <rPr>
            <b/>
            <sz val="8"/>
            <rFont val="Tahoma"/>
            <family val="0"/>
          </rPr>
          <t>Will Hopkins:</t>
        </r>
        <r>
          <rPr>
            <sz val="8"/>
            <rFont val="Tahoma"/>
            <family val="0"/>
          </rPr>
          <t xml:space="preserve">
This value is generated from the smallest value in the percent table.  Do not change it here.</t>
        </r>
      </text>
    </comment>
    <comment ref="C79" authorId="0">
      <text>
        <r>
          <rPr>
            <b/>
            <sz val="8"/>
            <rFont val="Tahoma"/>
            <family val="0"/>
          </rPr>
          <t>Will Hopkins:</t>
        </r>
        <r>
          <rPr>
            <sz val="8"/>
            <rFont val="Tahoma"/>
            <family val="0"/>
          </rPr>
          <t xml:space="preserve">
Used as denominator in formulae for Cohen effect sizes.</t>
        </r>
      </text>
    </comment>
    <comment ref="Z79" authorId="0">
      <text>
        <r>
          <rPr>
            <b/>
            <sz val="8"/>
            <rFont val="Tahoma"/>
            <family val="0"/>
          </rPr>
          <t>Will Hopkins:</t>
        </r>
        <r>
          <rPr>
            <sz val="8"/>
            <rFont val="Tahoma"/>
            <family val="0"/>
          </rPr>
          <t xml:space="preserve">
Used as denominator in formulae for Cohen effect sizes.</t>
        </r>
      </text>
    </comment>
    <comment ref="AW79" authorId="0">
      <text>
        <r>
          <rPr>
            <b/>
            <sz val="8"/>
            <rFont val="Tahoma"/>
            <family val="0"/>
          </rPr>
          <t>Will Hopkins:</t>
        </r>
        <r>
          <rPr>
            <sz val="8"/>
            <rFont val="Tahoma"/>
            <family val="0"/>
          </rPr>
          <t xml:space="preserve">
Used as denominator in formulae for Cohen effect sizes.</t>
        </r>
      </text>
    </comment>
    <comment ref="AA103" authorId="0">
      <text>
        <r>
          <rPr>
            <b/>
            <sz val="8"/>
            <rFont val="Tahoma"/>
            <family val="0"/>
          </rPr>
          <t xml:space="preserve">Will Hopkins:
</t>
        </r>
        <r>
          <rPr>
            <sz val="8"/>
            <rFont val="Tahoma"/>
            <family val="2"/>
          </rPr>
          <t>Copied from adjacent table.  Otherwise Insert the smallest clinically or practically important difference AS A PERCENT if you want estimates of the chances that the true value of the difference is important.</t>
        </r>
      </text>
    </comment>
    <comment ref="AA125" authorId="0">
      <text>
        <r>
          <rPr>
            <b/>
            <sz val="8"/>
            <rFont val="Tahoma"/>
            <family val="0"/>
          </rPr>
          <t xml:space="preserve">Will Hopkins:
</t>
        </r>
        <r>
          <rPr>
            <sz val="8"/>
            <rFont val="Tahoma"/>
            <family val="2"/>
          </rPr>
          <t>Copied from adjacent table.  Otherwise Insert the smallest clinically or practically important difference AS A FACTOR if you want estimates of the chances that the true value of the difference is important.</t>
        </r>
      </text>
    </comment>
    <comment ref="AA147" authorId="0">
      <text>
        <r>
          <rPr>
            <b/>
            <sz val="8"/>
            <rFont val="Tahoma"/>
            <family val="0"/>
          </rPr>
          <t xml:space="preserve">Will Hopkins:
</t>
        </r>
        <r>
          <rPr>
            <sz val="8"/>
            <rFont val="Tahoma"/>
            <family val="2"/>
          </rPr>
          <t>Copied from adjacent table.  Otherwise For Cohen effect sizes, the default smallest worthwhile effect of 0.2 gives chances that the true effect is at least small.  Insert 0.6, 1.2 or 2.0 for chances the true difference is at least moderate, large or very large respectively.</t>
        </r>
      </text>
    </comment>
    <comment ref="L98" authorId="0">
      <text>
        <r>
          <rPr>
            <b/>
            <sz val="8"/>
            <rFont val="Tahoma"/>
            <family val="0"/>
          </rPr>
          <t>Will Hopkins:</t>
        </r>
        <r>
          <rPr>
            <sz val="8"/>
            <rFont val="Tahoma"/>
            <family val="0"/>
          </rPr>
          <t xml:space="preserve">
calculated for the unequal-variances t statistic using the Satterthwaite appoximation.</t>
        </r>
      </text>
    </comment>
    <comment ref="Z98" authorId="0">
      <text>
        <r>
          <rPr>
            <b/>
            <sz val="8"/>
            <rFont val="Tahoma"/>
            <family val="0"/>
          </rPr>
          <t>Will Hopkins:</t>
        </r>
        <r>
          <rPr>
            <sz val="8"/>
            <rFont val="Tahoma"/>
            <family val="0"/>
          </rPr>
          <t xml:space="preserve">
calculated for the unequal-variances t statistic using the Satterthwaite appoximation.</t>
        </r>
      </text>
    </comment>
    <comment ref="AI98" authorId="0">
      <text>
        <r>
          <rPr>
            <b/>
            <sz val="8"/>
            <rFont val="Tahoma"/>
            <family val="0"/>
          </rPr>
          <t>Will Hopkins:</t>
        </r>
        <r>
          <rPr>
            <sz val="8"/>
            <rFont val="Tahoma"/>
            <family val="0"/>
          </rPr>
          <t xml:space="preserve">
calculated for the unequal-variances t statistic using the Satterthwaite appoximation.</t>
        </r>
      </text>
    </comment>
    <comment ref="AI120" authorId="0">
      <text>
        <r>
          <rPr>
            <b/>
            <sz val="8"/>
            <rFont val="Tahoma"/>
            <family val="0"/>
          </rPr>
          <t>Will Hopkins:</t>
        </r>
        <r>
          <rPr>
            <sz val="8"/>
            <rFont val="Tahoma"/>
            <family val="0"/>
          </rPr>
          <t xml:space="preserve">
calculated for the unequal-variances t statistic using the Satterthwaite appoximation.</t>
        </r>
      </text>
    </comment>
    <comment ref="Z120" authorId="0">
      <text>
        <r>
          <rPr>
            <b/>
            <sz val="8"/>
            <rFont val="Tahoma"/>
            <family val="0"/>
          </rPr>
          <t>Will Hopkins:</t>
        </r>
        <r>
          <rPr>
            <sz val="8"/>
            <rFont val="Tahoma"/>
            <family val="0"/>
          </rPr>
          <t xml:space="preserve">
calculated for the unequal-variances t statistic using the Satterthwaite appoximation.</t>
        </r>
      </text>
    </comment>
    <comment ref="AI142" authorId="0">
      <text>
        <r>
          <rPr>
            <b/>
            <sz val="8"/>
            <rFont val="Tahoma"/>
            <family val="0"/>
          </rPr>
          <t>Will Hopkins:</t>
        </r>
        <r>
          <rPr>
            <sz val="8"/>
            <rFont val="Tahoma"/>
            <family val="0"/>
          </rPr>
          <t xml:space="preserve">
calculated for the unequal-variances t statistic using the Satterthwaite appoximation.</t>
        </r>
      </text>
    </comment>
    <comment ref="Z142" authorId="0">
      <text>
        <r>
          <rPr>
            <b/>
            <sz val="8"/>
            <rFont val="Tahoma"/>
            <family val="0"/>
          </rPr>
          <t>Will Hopkins:</t>
        </r>
        <r>
          <rPr>
            <sz val="8"/>
            <rFont val="Tahoma"/>
            <family val="0"/>
          </rPr>
          <t xml:space="preserve">
calculated for the unequal-variances t statistic using the Satterthwaite appoximation.</t>
        </r>
      </text>
    </comment>
    <comment ref="AI164" authorId="0">
      <text>
        <r>
          <rPr>
            <b/>
            <sz val="8"/>
            <rFont val="Tahoma"/>
            <family val="0"/>
          </rPr>
          <t>Will Hopkins:</t>
        </r>
        <r>
          <rPr>
            <sz val="8"/>
            <rFont val="Tahoma"/>
            <family val="0"/>
          </rPr>
          <t xml:space="preserve">
calculated for the unequal-variances t statistic using the Satterthwaite appoximation.</t>
        </r>
      </text>
    </comment>
    <comment ref="Z164" authorId="0">
      <text>
        <r>
          <rPr>
            <b/>
            <sz val="8"/>
            <rFont val="Tahoma"/>
            <family val="0"/>
          </rPr>
          <t>Will Hopkins:</t>
        </r>
        <r>
          <rPr>
            <sz val="8"/>
            <rFont val="Tahoma"/>
            <family val="0"/>
          </rPr>
          <t xml:space="preserve">
calculated for the unequal-variances t statistic using the Satterthwaite appoximation.</t>
        </r>
      </text>
    </comment>
    <comment ref="BB142" authorId="0">
      <text>
        <r>
          <rPr>
            <b/>
            <sz val="8"/>
            <rFont val="Tahoma"/>
            <family val="0"/>
          </rPr>
          <t>Will Hopkins:</t>
        </r>
        <r>
          <rPr>
            <sz val="8"/>
            <rFont val="Tahoma"/>
            <family val="0"/>
          </rPr>
          <t xml:space="preserve">
calculated for the unequal-variances t statistic using the Satterthwaite appoximation.</t>
        </r>
      </text>
    </comment>
    <comment ref="BB164" authorId="0">
      <text>
        <r>
          <rPr>
            <b/>
            <sz val="8"/>
            <rFont val="Tahoma"/>
            <family val="0"/>
          </rPr>
          <t>Will Hopkins:</t>
        </r>
        <r>
          <rPr>
            <sz val="8"/>
            <rFont val="Tahoma"/>
            <family val="0"/>
          </rPr>
          <t xml:space="preserve">
calculated for the unequal-variances t statistic using the Satterthwaite appoximation.</t>
        </r>
      </text>
    </comment>
    <comment ref="Z91" authorId="0">
      <text>
        <r>
          <rPr>
            <b/>
            <sz val="8"/>
            <rFont val="Tahoma"/>
            <family val="0"/>
          </rPr>
          <t>Will Hopkins:</t>
        </r>
        <r>
          <rPr>
            <sz val="8"/>
            <rFont val="Tahoma"/>
            <family val="0"/>
          </rPr>
          <t xml:space="preserve">
calculated for the unequal-variances t statistic using the Satterthwaite appoximation.</t>
        </r>
      </text>
    </comment>
    <comment ref="AI91" authorId="0">
      <text>
        <r>
          <rPr>
            <b/>
            <sz val="8"/>
            <rFont val="Tahoma"/>
            <family val="0"/>
          </rPr>
          <t>Will Hopkins:</t>
        </r>
        <r>
          <rPr>
            <sz val="8"/>
            <rFont val="Tahoma"/>
            <family val="0"/>
          </rPr>
          <t xml:space="preserve">
calculated for the unequal-variances t statistic using the Satterthwaite appoximation.</t>
        </r>
      </text>
    </comment>
    <comment ref="BB91" authorId="0">
      <text>
        <r>
          <rPr>
            <b/>
            <sz val="8"/>
            <rFont val="Tahoma"/>
            <family val="0"/>
          </rPr>
          <t>Will Hopkins:</t>
        </r>
        <r>
          <rPr>
            <sz val="8"/>
            <rFont val="Tahoma"/>
            <family val="0"/>
          </rPr>
          <t xml:space="preserve">
calculated for the unequal-variances t statistic using the Satterthwaite appoximation.</t>
        </r>
      </text>
    </comment>
    <comment ref="AI156"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BB156"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BO91" authorId="0">
      <text>
        <r>
          <rPr>
            <b/>
            <sz val="8"/>
            <rFont val="Tahoma"/>
            <family val="0"/>
          </rPr>
          <t>Will Hopkins:</t>
        </r>
        <r>
          <rPr>
            <sz val="8"/>
            <rFont val="Tahoma"/>
            <family val="0"/>
          </rPr>
          <t xml:space="preserve">
calculated for the unequal-variances t statistic using the Satterthwaite appoximation.</t>
        </r>
      </text>
    </comment>
    <comment ref="BO142" authorId="0">
      <text>
        <r>
          <rPr>
            <b/>
            <sz val="8"/>
            <rFont val="Tahoma"/>
            <family val="0"/>
          </rPr>
          <t>Will Hopkins:</t>
        </r>
        <r>
          <rPr>
            <sz val="8"/>
            <rFont val="Tahoma"/>
            <family val="0"/>
          </rPr>
          <t xml:space="preserve">
calculated for the unequal-variances t statistic using the Satterthwaite appoximation.</t>
        </r>
      </text>
    </comment>
    <comment ref="BO164" authorId="0">
      <text>
        <r>
          <rPr>
            <b/>
            <sz val="8"/>
            <rFont val="Tahoma"/>
            <family val="0"/>
          </rPr>
          <t>Will Hopkins:</t>
        </r>
        <r>
          <rPr>
            <sz val="8"/>
            <rFont val="Tahoma"/>
            <family val="0"/>
          </rPr>
          <t xml:space="preserve">
calculated for the unequal-variances t statistic using the Satterthwaite appoximation.</t>
        </r>
      </text>
    </comment>
    <comment ref="AW91" authorId="0">
      <text>
        <r>
          <rPr>
            <b/>
            <sz val="8"/>
            <rFont val="Tahoma"/>
            <family val="0"/>
          </rPr>
          <t>Will Hopkins:</t>
        </r>
        <r>
          <rPr>
            <sz val="8"/>
            <rFont val="Tahoma"/>
            <family val="0"/>
          </rPr>
          <t xml:space="preserve">
calculated for the unequal-variances t statistic using the Satterthwaite appoximation.</t>
        </r>
      </text>
    </comment>
    <comment ref="AW142" authorId="0">
      <text>
        <r>
          <rPr>
            <b/>
            <sz val="8"/>
            <rFont val="Tahoma"/>
            <family val="0"/>
          </rPr>
          <t>Will Hopkins:</t>
        </r>
        <r>
          <rPr>
            <sz val="8"/>
            <rFont val="Tahoma"/>
            <family val="0"/>
          </rPr>
          <t xml:space="preserve">
calculated for the unequal-variances t statistic using the Satterthwaite appoximation.</t>
        </r>
      </text>
    </comment>
    <comment ref="AX147" authorId="0">
      <text>
        <r>
          <rPr>
            <b/>
            <sz val="8"/>
            <rFont val="Tahoma"/>
            <family val="0"/>
          </rPr>
          <t xml:space="preserve">Will Hopkins:
</t>
        </r>
        <r>
          <rPr>
            <sz val="8"/>
            <rFont val="Tahoma"/>
            <family val="2"/>
          </rPr>
          <t>Copied from adjacent table.  Otherwise For Cohen effect sizes, the default smallest worthwhile effect of 0.2 gives chances that the true effect is at least small.  Insert 0.6, 1.2 or 2.0 for chances the true difference is at least moderate, large or very large respectively.</t>
        </r>
      </text>
    </comment>
    <comment ref="AW164" authorId="0">
      <text>
        <r>
          <rPr>
            <b/>
            <sz val="8"/>
            <rFont val="Tahoma"/>
            <family val="0"/>
          </rPr>
          <t>Will Hopkins:</t>
        </r>
        <r>
          <rPr>
            <sz val="8"/>
            <rFont val="Tahoma"/>
            <family val="0"/>
          </rPr>
          <t xml:space="preserve">
calculated for the unequal-variances t statistic using the Satterthwaite appoximation.</t>
        </r>
      </text>
    </comment>
    <comment ref="AX169" authorId="0">
      <text>
        <r>
          <rPr>
            <b/>
            <sz val="8"/>
            <rFont val="Tahoma"/>
            <family val="0"/>
          </rPr>
          <t>Will Hopkins:</t>
        </r>
        <r>
          <rPr>
            <sz val="8"/>
            <rFont val="Tahoma"/>
            <family val="0"/>
          </rPr>
          <t xml:space="preserve">
Copied from adjacent table.  See comment there.</t>
        </r>
      </text>
    </comment>
    <comment ref="K23" authorId="0">
      <text>
        <r>
          <rPr>
            <b/>
            <sz val="8"/>
            <rFont val="Tahoma"/>
            <family val="0"/>
          </rPr>
          <t>Will Hopkins:</t>
        </r>
        <r>
          <rPr>
            <sz val="8"/>
            <rFont val="Tahoma"/>
            <family val="0"/>
          </rPr>
          <t xml:space="preserve">
Do not add data to this column.  Instead. add an entire new column  immediately to the left of this column.</t>
        </r>
      </text>
    </comment>
    <comment ref="AW46" authorId="0">
      <text>
        <r>
          <rPr>
            <b/>
            <sz val="8"/>
            <rFont val="Tahoma"/>
            <family val="0"/>
          </rPr>
          <t>Will Hopkins:</t>
        </r>
        <r>
          <rPr>
            <sz val="8"/>
            <rFont val="Tahoma"/>
            <family val="0"/>
          </rPr>
          <t xml:space="preserve">
The raw value of the observation corresponding to the mean of the rank-transformed variable.</t>
        </r>
      </text>
    </comment>
    <comment ref="BJ142" authorId="0">
      <text>
        <r>
          <rPr>
            <b/>
            <sz val="8"/>
            <rFont val="Tahoma"/>
            <family val="0"/>
          </rPr>
          <t>Will Hopkins:</t>
        </r>
        <r>
          <rPr>
            <sz val="8"/>
            <rFont val="Tahoma"/>
            <family val="0"/>
          </rPr>
          <t xml:space="preserve">
calculated for the unequal-variances t statistic using the Satterthwaite appoximation.</t>
        </r>
      </text>
    </comment>
    <comment ref="BK147" authorId="0">
      <text>
        <r>
          <rPr>
            <b/>
            <sz val="8"/>
            <rFont val="Tahoma"/>
            <family val="0"/>
          </rPr>
          <t xml:space="preserve">Will Hopkins:
</t>
        </r>
        <r>
          <rPr>
            <sz val="8"/>
            <rFont val="Tahoma"/>
            <family val="2"/>
          </rPr>
          <t>Copied from adjacent table.  Otherwise For Cohen effect sizes, the default smallest worthwhile effect of 0.2 gives chances that the true effect is at least small.  Insert 0.6, 1.2 or 2.0 for chances the true difference is at least moderate, large or very large respectively.</t>
        </r>
      </text>
    </comment>
    <comment ref="BJ164" authorId="0">
      <text>
        <r>
          <rPr>
            <b/>
            <sz val="8"/>
            <rFont val="Tahoma"/>
            <family val="0"/>
          </rPr>
          <t>Will Hopkins:</t>
        </r>
        <r>
          <rPr>
            <sz val="8"/>
            <rFont val="Tahoma"/>
            <family val="0"/>
          </rPr>
          <t xml:space="preserve">
calculated for the unequal-variances t statistic using the Satterthwaite appoximation.</t>
        </r>
      </text>
    </comment>
    <comment ref="BK169" authorId="0">
      <text>
        <r>
          <rPr>
            <b/>
            <sz val="8"/>
            <rFont val="Tahoma"/>
            <family val="0"/>
          </rPr>
          <t>Will Hopkins:</t>
        </r>
        <r>
          <rPr>
            <sz val="8"/>
            <rFont val="Tahoma"/>
            <family val="0"/>
          </rPr>
          <t xml:space="preserve">
Copied from adjacent table.  See comment there.</t>
        </r>
      </text>
    </comment>
    <comment ref="BO155" authorId="0">
      <text>
        <r>
          <rPr>
            <b/>
            <sz val="8"/>
            <rFont val="Tahoma"/>
            <family val="0"/>
          </rPr>
          <t>Will Hopkins:</t>
        </r>
        <r>
          <rPr>
            <sz val="8"/>
            <rFont val="Tahoma"/>
            <family val="0"/>
          </rPr>
          <t xml:space="preserve">
This SD is reproduced here to reduce problems when columns or tables are copied.</t>
        </r>
      </text>
    </comment>
    <comment ref="BJ91" authorId="0">
      <text>
        <r>
          <rPr>
            <b/>
            <sz val="8"/>
            <rFont val="Tahoma"/>
            <family val="0"/>
          </rPr>
          <t>Will Hopkins:</t>
        </r>
        <r>
          <rPr>
            <sz val="8"/>
            <rFont val="Tahoma"/>
            <family val="0"/>
          </rPr>
          <t xml:space="preserve">
calculated for the unequal-variances t statistic using the Satterthwaite appoximation.</t>
        </r>
      </text>
    </comment>
    <comment ref="BJ47" authorId="0">
      <text>
        <r>
          <rPr>
            <b/>
            <sz val="8"/>
            <rFont val="Tahoma"/>
            <family val="0"/>
          </rPr>
          <t>Will Hopkins:</t>
        </r>
        <r>
          <rPr>
            <sz val="8"/>
            <rFont val="Tahoma"/>
            <family val="0"/>
          </rPr>
          <t xml:space="preserve">
Half the range between the back-transformed (mean -SD) and back-transformed (mean+SD) .</t>
        </r>
      </text>
    </comment>
    <comment ref="BJ74" authorId="0">
      <text>
        <r>
          <rPr>
            <b/>
            <sz val="8"/>
            <rFont val="Tahoma"/>
            <family val="0"/>
          </rPr>
          <t>Will Hopkins:</t>
        </r>
        <r>
          <rPr>
            <sz val="8"/>
            <rFont val="Tahoma"/>
            <family val="0"/>
          </rPr>
          <t xml:space="preserve">
Half the range between the back-transformed (mean -SD) and back-transformed (mean+SD) .</t>
        </r>
      </text>
    </comment>
    <comment ref="BN117" authorId="0">
      <text>
        <r>
          <rPr>
            <b/>
            <sz val="8"/>
            <rFont val="Tahoma"/>
            <family val="0"/>
          </rPr>
          <t>Will Hopkins:</t>
        </r>
        <r>
          <rPr>
            <sz val="8"/>
            <rFont val="Tahoma"/>
            <family val="0"/>
          </rPr>
          <t xml:space="preserve">
This table evaluates the effects at a chosen value of the raw variable.  The default chosen value is the "center" of the values in the pre test (the back-transformed overall mean of the transformed variable in the pre test).  You can choose a different value near the bottom of this table.</t>
        </r>
      </text>
    </comment>
    <comment ref="BJ120" authorId="0">
      <text>
        <r>
          <rPr>
            <b/>
            <sz val="8"/>
            <rFont val="Tahoma"/>
            <family val="0"/>
          </rPr>
          <t>Will Hopkins:</t>
        </r>
        <r>
          <rPr>
            <sz val="8"/>
            <rFont val="Tahoma"/>
            <family val="0"/>
          </rPr>
          <t xml:space="preserve">
calculated for the unequal-variances t statistic using the Satterthwaite appoximation.</t>
        </r>
      </text>
    </comment>
    <comment ref="BO120" authorId="0">
      <text>
        <r>
          <rPr>
            <b/>
            <sz val="8"/>
            <rFont val="Tahoma"/>
            <family val="0"/>
          </rPr>
          <t>Will Hopkins:</t>
        </r>
        <r>
          <rPr>
            <sz val="8"/>
            <rFont val="Tahoma"/>
            <family val="0"/>
          </rPr>
          <t xml:space="preserve">
calculated for the unequal-variances t statistic using the Satterthwaite appoximation.</t>
        </r>
      </text>
    </comment>
    <comment ref="BK125" authorId="0">
      <text>
        <r>
          <rPr>
            <b/>
            <sz val="8"/>
            <rFont val="Tahoma"/>
            <family val="0"/>
          </rPr>
          <t>Will Hopkins:</t>
        </r>
        <r>
          <rPr>
            <sz val="8"/>
            <rFont val="Tahoma"/>
            <family val="0"/>
          </rPr>
          <t xml:space="preserve">
Copied from adjacent table.  See comment there.</t>
        </r>
      </text>
    </comment>
    <comment ref="BP125" authorId="0">
      <text>
        <r>
          <rPr>
            <b/>
            <sz val="8"/>
            <rFont val="Tahoma"/>
            <family val="0"/>
          </rPr>
          <t>Will Hopkins:</t>
        </r>
        <r>
          <rPr>
            <sz val="8"/>
            <rFont val="Tahoma"/>
            <family val="0"/>
          </rPr>
          <t xml:space="preserve">
insert what you think is the smallest worthwhile change at the chosen value.</t>
        </r>
      </text>
    </comment>
    <comment ref="BP133" authorId="0">
      <text>
        <r>
          <rPr>
            <b/>
            <sz val="8"/>
            <rFont val="Tahoma"/>
            <family val="0"/>
          </rPr>
          <t>Will Hopkins:</t>
        </r>
        <r>
          <rPr>
            <sz val="8"/>
            <rFont val="Tahoma"/>
            <family val="0"/>
          </rPr>
          <t xml:space="preserve">
The defauilt chosen value is the overall back-transformed mean in the pre test. Put any other value in this cell.</t>
        </r>
      </text>
    </comment>
    <comment ref="BO121" authorId="0">
      <text>
        <r>
          <rPr>
            <b/>
            <sz val="8"/>
            <rFont val="Tahoma"/>
            <family val="0"/>
          </rPr>
          <t>Will Hopkins:</t>
        </r>
        <r>
          <rPr>
            <sz val="8"/>
            <rFont val="Tahoma"/>
            <family val="0"/>
          </rPr>
          <t xml:space="preserve">
This is where the effect is estimated at the chosen value.</t>
        </r>
      </text>
    </comment>
    <comment ref="BO134" authorId="0">
      <text>
        <r>
          <rPr>
            <b/>
            <sz val="8"/>
            <rFont val="Tahoma"/>
            <family val="0"/>
          </rPr>
          <t>Will Hopkins:</t>
        </r>
        <r>
          <rPr>
            <sz val="8"/>
            <rFont val="Tahoma"/>
            <family val="0"/>
          </rPr>
          <t xml:space="preserve">
Evaluated at the chosen value.</t>
        </r>
      </text>
    </comment>
    <comment ref="BK133" authorId="0">
      <text>
        <r>
          <rPr>
            <b/>
            <sz val="8"/>
            <rFont val="Tahoma"/>
            <family val="0"/>
          </rPr>
          <t>Will Hopkins:</t>
        </r>
        <r>
          <rPr>
            <sz val="8"/>
            <rFont val="Tahoma"/>
            <family val="0"/>
          </rPr>
          <t xml:space="preserve">
Copied from adjacent table.</t>
        </r>
      </text>
    </comment>
    <comment ref="BA117" authorId="0">
      <text>
        <r>
          <rPr>
            <b/>
            <sz val="8"/>
            <rFont val="Tahoma"/>
            <family val="0"/>
          </rPr>
          <t>Will Hopkins:</t>
        </r>
        <r>
          <rPr>
            <sz val="8"/>
            <rFont val="Tahoma"/>
            <family val="0"/>
          </rPr>
          <t xml:space="preserve">
This table evaluates the effects at a chosen value of the raw variable.  The default chosen percentile is the overall mean percentile for the pretest.  You can choose a different percentile near the bottom of this table.</t>
        </r>
      </text>
    </comment>
    <comment ref="AW120" authorId="0">
      <text>
        <r>
          <rPr>
            <b/>
            <sz val="8"/>
            <rFont val="Tahoma"/>
            <family val="0"/>
          </rPr>
          <t>Will Hopkins:</t>
        </r>
        <r>
          <rPr>
            <sz val="8"/>
            <rFont val="Tahoma"/>
            <family val="0"/>
          </rPr>
          <t xml:space="preserve">
calculated for the unequal-variances t statistic using the Satterthwaite appoximation.</t>
        </r>
      </text>
    </comment>
    <comment ref="BB120" authorId="0">
      <text>
        <r>
          <rPr>
            <b/>
            <sz val="8"/>
            <rFont val="Tahoma"/>
            <family val="0"/>
          </rPr>
          <t>Will Hopkins:</t>
        </r>
        <r>
          <rPr>
            <sz val="8"/>
            <rFont val="Tahoma"/>
            <family val="0"/>
          </rPr>
          <t xml:space="preserve">
calculated for the unequal-variances t statistic using the Satterthwaite appoximation.</t>
        </r>
      </text>
    </comment>
    <comment ref="BB121" authorId="0">
      <text>
        <r>
          <rPr>
            <b/>
            <sz val="8"/>
            <rFont val="Tahoma"/>
            <family val="0"/>
          </rPr>
          <t>Will Hopkins:</t>
        </r>
        <r>
          <rPr>
            <sz val="8"/>
            <rFont val="Tahoma"/>
            <family val="0"/>
          </rPr>
          <t xml:space="preserve">
This is where the effect is estimated at the chosen value.</t>
        </r>
      </text>
    </comment>
    <comment ref="AX125" authorId="0">
      <text>
        <r>
          <rPr>
            <b/>
            <sz val="8"/>
            <rFont val="Tahoma"/>
            <family val="0"/>
          </rPr>
          <t>Will Hopkins:</t>
        </r>
        <r>
          <rPr>
            <sz val="8"/>
            <rFont val="Tahoma"/>
            <family val="0"/>
          </rPr>
          <t xml:space="preserve">
Copied from adjacent table.  See comment there.</t>
        </r>
      </text>
    </comment>
    <comment ref="BC125" authorId="0">
      <text>
        <r>
          <rPr>
            <b/>
            <sz val="8"/>
            <rFont val="Tahoma"/>
            <family val="0"/>
          </rPr>
          <t>Will Hopkins:</t>
        </r>
        <r>
          <rPr>
            <sz val="8"/>
            <rFont val="Tahoma"/>
            <family val="0"/>
          </rPr>
          <t xml:space="preserve">
insert what you think is the smallest worthwhile change at the raw value corresponding to the chosen percentile.</t>
        </r>
      </text>
    </comment>
    <comment ref="AX133" authorId="0">
      <text>
        <r>
          <rPr>
            <b/>
            <sz val="8"/>
            <rFont val="Tahoma"/>
            <family val="0"/>
          </rPr>
          <t>Will Hopkins:</t>
        </r>
        <r>
          <rPr>
            <sz val="8"/>
            <rFont val="Tahoma"/>
            <family val="0"/>
          </rPr>
          <t xml:space="preserve">
Copied from adjacent table.</t>
        </r>
      </text>
    </comment>
    <comment ref="BC133" authorId="0">
      <text>
        <r>
          <rPr>
            <b/>
            <sz val="8"/>
            <rFont val="Tahoma"/>
            <family val="0"/>
          </rPr>
          <t>Will Hopkins:</t>
        </r>
        <r>
          <rPr>
            <sz val="8"/>
            <rFont val="Tahoma"/>
            <family val="0"/>
          </rPr>
          <t xml:space="preserve">
The default chosen percentile is the overall mean percentile for the pretest.  Put any other value between 0 and 100 in this cell. As values approach 0 or 100, individual responses stop evaluating for good reasons that would take too long to explain here.</t>
        </r>
      </text>
    </comment>
    <comment ref="BB135" authorId="0">
      <text>
        <r>
          <rPr>
            <b/>
            <sz val="8"/>
            <rFont val="Tahoma"/>
            <family val="0"/>
          </rPr>
          <t>Will Hopkins:</t>
        </r>
        <r>
          <rPr>
            <sz val="8"/>
            <rFont val="Tahoma"/>
            <family val="0"/>
          </rPr>
          <t xml:space="preserve">
In raw units, evaluated at the raw value corresponding to the chosen percentile.</t>
        </r>
      </text>
    </comment>
    <comment ref="BW74" authorId="0">
      <text>
        <r>
          <rPr>
            <b/>
            <sz val="8"/>
            <rFont val="Tahoma"/>
            <family val="0"/>
          </rPr>
          <t>Will Hopkins:</t>
        </r>
        <r>
          <rPr>
            <sz val="8"/>
            <rFont val="Tahoma"/>
            <family val="0"/>
          </rPr>
          <t xml:space="preserve">
Half the range between the back-transformed (mean -SD) and back-transformed (mean+SD) .</t>
        </r>
      </text>
    </comment>
    <comment ref="BW79" authorId="0">
      <text>
        <r>
          <rPr>
            <b/>
            <sz val="8"/>
            <rFont val="Tahoma"/>
            <family val="0"/>
          </rPr>
          <t>Will Hopkins:</t>
        </r>
        <r>
          <rPr>
            <sz val="8"/>
            <rFont val="Tahoma"/>
            <family val="0"/>
          </rPr>
          <t xml:space="preserve">
Used as denominator in formulae for Cohen effect sizes.</t>
        </r>
      </text>
    </comment>
    <comment ref="BW81" authorId="0">
      <text>
        <r>
          <rPr>
            <b/>
            <sz val="8"/>
            <rFont val="Tahoma"/>
            <family val="0"/>
          </rPr>
          <t>Will Hopkins:</t>
        </r>
        <r>
          <rPr>
            <sz val="8"/>
            <rFont val="Tahoma"/>
            <family val="0"/>
          </rPr>
          <t xml:space="preserve">
Half the range between the back-transformed (mean -SD) and back-transformed (mean+SD) .</t>
        </r>
      </text>
    </comment>
    <comment ref="BW91" authorId="0">
      <text>
        <r>
          <rPr>
            <b/>
            <sz val="8"/>
            <rFont val="Tahoma"/>
            <family val="0"/>
          </rPr>
          <t>Will Hopkins:</t>
        </r>
        <r>
          <rPr>
            <sz val="8"/>
            <rFont val="Tahoma"/>
            <family val="0"/>
          </rPr>
          <t xml:space="preserve">
calculated for the unequal-variances t statistic using the Satterthwaite appoximation.</t>
        </r>
      </text>
    </comment>
    <comment ref="CB91" authorId="0">
      <text>
        <r>
          <rPr>
            <b/>
            <sz val="8"/>
            <rFont val="Tahoma"/>
            <family val="0"/>
          </rPr>
          <t>Will Hopkins:</t>
        </r>
        <r>
          <rPr>
            <sz val="8"/>
            <rFont val="Tahoma"/>
            <family val="0"/>
          </rPr>
          <t xml:space="preserve">
calculated for the unequal-variances t statistic using the Satterthwaite appoximation.</t>
        </r>
      </text>
    </comment>
    <comment ref="CA117" authorId="0">
      <text>
        <r>
          <rPr>
            <b/>
            <sz val="8"/>
            <rFont val="Tahoma"/>
            <family val="0"/>
          </rPr>
          <t>Will Hopkins:</t>
        </r>
        <r>
          <rPr>
            <sz val="8"/>
            <rFont val="Tahoma"/>
            <family val="0"/>
          </rPr>
          <t xml:space="preserve">
This table evaluates the effects at a chosen value of the raw variable.  The default chosen value is the "center" of the values in the pre test (the back-transformed overall mean of the transformed variable in the pre test).  You can choose a different value near the bottom of this table.</t>
        </r>
      </text>
    </comment>
    <comment ref="BW120" authorId="0">
      <text>
        <r>
          <rPr>
            <b/>
            <sz val="8"/>
            <rFont val="Tahoma"/>
            <family val="0"/>
          </rPr>
          <t>Will Hopkins:</t>
        </r>
        <r>
          <rPr>
            <sz val="8"/>
            <rFont val="Tahoma"/>
            <family val="0"/>
          </rPr>
          <t xml:space="preserve">
calculated for the unequal-variances t statistic using the Satterthwaite appoximation.</t>
        </r>
      </text>
    </comment>
    <comment ref="CB120" authorId="0">
      <text>
        <r>
          <rPr>
            <b/>
            <sz val="8"/>
            <rFont val="Tahoma"/>
            <family val="0"/>
          </rPr>
          <t>Will Hopkins:</t>
        </r>
        <r>
          <rPr>
            <sz val="8"/>
            <rFont val="Tahoma"/>
            <family val="0"/>
          </rPr>
          <t xml:space="preserve">
calculated for the unequal-variances t statistic using the Satterthwaite appoximation.</t>
        </r>
      </text>
    </comment>
    <comment ref="CB121" authorId="0">
      <text>
        <r>
          <rPr>
            <b/>
            <sz val="8"/>
            <rFont val="Tahoma"/>
            <family val="0"/>
          </rPr>
          <t>Will Hopkins:</t>
        </r>
        <r>
          <rPr>
            <sz val="8"/>
            <rFont val="Tahoma"/>
            <family val="0"/>
          </rPr>
          <t xml:space="preserve">
This is where the effect is estimated at the chosen value.</t>
        </r>
      </text>
    </comment>
    <comment ref="BX125" authorId="0">
      <text>
        <r>
          <rPr>
            <b/>
            <sz val="8"/>
            <rFont val="Tahoma"/>
            <family val="0"/>
          </rPr>
          <t>Will Hopkins:</t>
        </r>
        <r>
          <rPr>
            <sz val="8"/>
            <rFont val="Tahoma"/>
            <family val="0"/>
          </rPr>
          <t xml:space="preserve">
Copied from adjacent table.  See comment there.</t>
        </r>
      </text>
    </comment>
    <comment ref="CC125" authorId="0">
      <text>
        <r>
          <rPr>
            <b/>
            <sz val="8"/>
            <rFont val="Tahoma"/>
            <family val="0"/>
          </rPr>
          <t>Will Hopkins:</t>
        </r>
        <r>
          <rPr>
            <sz val="8"/>
            <rFont val="Tahoma"/>
            <family val="0"/>
          </rPr>
          <t xml:space="preserve">
insert what you think is the smallest worthwhile change at the chosen value.</t>
        </r>
      </text>
    </comment>
    <comment ref="BX133" authorId="0">
      <text>
        <r>
          <rPr>
            <b/>
            <sz val="8"/>
            <rFont val="Tahoma"/>
            <family val="0"/>
          </rPr>
          <t>Will Hopkins:</t>
        </r>
        <r>
          <rPr>
            <sz val="8"/>
            <rFont val="Tahoma"/>
            <family val="0"/>
          </rPr>
          <t xml:space="preserve">
Copied from adjacent table.</t>
        </r>
      </text>
    </comment>
    <comment ref="CC133" authorId="0">
      <text>
        <r>
          <rPr>
            <b/>
            <sz val="8"/>
            <rFont val="Tahoma"/>
            <family val="0"/>
          </rPr>
          <t>Will Hopkins:</t>
        </r>
        <r>
          <rPr>
            <sz val="8"/>
            <rFont val="Tahoma"/>
            <family val="0"/>
          </rPr>
          <t xml:space="preserve">
The defauilt chosen value is the overall back-transformed mean in the pre test. Put any other value in this cell.</t>
        </r>
      </text>
    </comment>
    <comment ref="CB134" authorId="0">
      <text>
        <r>
          <rPr>
            <b/>
            <sz val="8"/>
            <rFont val="Tahoma"/>
            <family val="0"/>
          </rPr>
          <t>Will Hopkins:</t>
        </r>
        <r>
          <rPr>
            <sz val="8"/>
            <rFont val="Tahoma"/>
            <family val="0"/>
          </rPr>
          <t xml:space="preserve">
Evaluated at the chosen value.</t>
        </r>
      </text>
    </comment>
    <comment ref="BW142" authorId="0">
      <text>
        <r>
          <rPr>
            <b/>
            <sz val="8"/>
            <rFont val="Tahoma"/>
            <family val="0"/>
          </rPr>
          <t>Will Hopkins:</t>
        </r>
        <r>
          <rPr>
            <sz val="8"/>
            <rFont val="Tahoma"/>
            <family val="0"/>
          </rPr>
          <t xml:space="preserve">
calculated for the unequal-variances t statistic using the Satterthwaite appoximation.</t>
        </r>
      </text>
    </comment>
    <comment ref="CB142" authorId="0">
      <text>
        <r>
          <rPr>
            <b/>
            <sz val="8"/>
            <rFont val="Tahoma"/>
            <family val="0"/>
          </rPr>
          <t>Will Hopkins:</t>
        </r>
        <r>
          <rPr>
            <sz val="8"/>
            <rFont val="Tahoma"/>
            <family val="0"/>
          </rPr>
          <t xml:space="preserve">
calculated for the unequal-variances t statistic using the Satterthwaite appoximation.</t>
        </r>
      </text>
    </comment>
    <comment ref="BX147" authorId="0">
      <text>
        <r>
          <rPr>
            <b/>
            <sz val="8"/>
            <rFont val="Tahoma"/>
            <family val="0"/>
          </rPr>
          <t xml:space="preserve">Will Hopkins:
</t>
        </r>
        <r>
          <rPr>
            <sz val="8"/>
            <rFont val="Tahoma"/>
            <family val="2"/>
          </rPr>
          <t>Copied from adjacent table.  Otherwise For Cohen effect sizes, the default smallest worthwhile effect of 0.2 gives chances that the true effect is at least small.  Insert 0.6, 1.2 or 2.0 for chances the true difference is at least moderate, large or very large respectively.</t>
        </r>
      </text>
    </comment>
    <comment ref="CC147"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CB155" authorId="0">
      <text>
        <r>
          <rPr>
            <b/>
            <sz val="8"/>
            <rFont val="Tahoma"/>
            <family val="0"/>
          </rPr>
          <t>Will Hopkins:</t>
        </r>
        <r>
          <rPr>
            <sz val="8"/>
            <rFont val="Tahoma"/>
            <family val="0"/>
          </rPr>
          <t xml:space="preserve">
This SD is reproduced here to reduce problems when columns or tables are copied.</t>
        </r>
      </text>
    </comment>
    <comment ref="CB156"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CA161" authorId="0">
      <text>
        <r>
          <rPr>
            <b/>
            <sz val="8"/>
            <rFont val="Tahoma"/>
            <family val="0"/>
          </rPr>
          <t>Will Hopkins:</t>
        </r>
        <r>
          <rPr>
            <sz val="8"/>
            <rFont val="Tahoma"/>
            <family val="0"/>
          </rPr>
          <t xml:space="preserve">
This table is used to get some of  the Cohen table.  Don't modify it or take values from it directly.</t>
        </r>
      </text>
    </comment>
    <comment ref="BW164" authorId="0">
      <text>
        <r>
          <rPr>
            <b/>
            <sz val="8"/>
            <rFont val="Tahoma"/>
            <family val="0"/>
          </rPr>
          <t>Will Hopkins:</t>
        </r>
        <r>
          <rPr>
            <sz val="8"/>
            <rFont val="Tahoma"/>
            <family val="0"/>
          </rPr>
          <t xml:space="preserve">
calculated for the unequal-variances t statistic using the Satterthwaite appoximation.</t>
        </r>
      </text>
    </comment>
    <comment ref="CB164" authorId="0">
      <text>
        <r>
          <rPr>
            <b/>
            <sz val="8"/>
            <rFont val="Tahoma"/>
            <family val="0"/>
          </rPr>
          <t>Will Hopkins:</t>
        </r>
        <r>
          <rPr>
            <sz val="8"/>
            <rFont val="Tahoma"/>
            <family val="0"/>
          </rPr>
          <t xml:space="preserve">
calculated for the unequal-variances t statistic using the Satterthwaite appoximation.</t>
        </r>
      </text>
    </comment>
    <comment ref="BX169" authorId="0">
      <text>
        <r>
          <rPr>
            <b/>
            <sz val="8"/>
            <rFont val="Tahoma"/>
            <family val="0"/>
          </rPr>
          <t>Will Hopkins:</t>
        </r>
        <r>
          <rPr>
            <sz val="8"/>
            <rFont val="Tahoma"/>
            <family val="0"/>
          </rPr>
          <t xml:space="preserve">
Copied from adjacent table.  See comment there.</t>
        </r>
      </text>
    </comment>
    <comment ref="CC169" authorId="0">
      <text>
        <r>
          <rPr>
            <b/>
            <sz val="8"/>
            <rFont val="Tahoma"/>
            <family val="0"/>
          </rPr>
          <t>Will Hopkins:</t>
        </r>
        <r>
          <rPr>
            <sz val="8"/>
            <rFont val="Tahoma"/>
            <family val="0"/>
          </rPr>
          <t xml:space="preserve">
It might be possible to dream up a smallest worthwhile change in other units.  In the meantime use the Cohen table.</t>
        </r>
      </text>
    </comment>
    <comment ref="B18" authorId="0">
      <text>
        <r>
          <rPr>
            <b/>
            <sz val="8"/>
            <rFont val="Tahoma"/>
            <family val="0"/>
          </rPr>
          <t>Will Hopkins:</t>
        </r>
        <r>
          <rPr>
            <sz val="8"/>
            <rFont val="Tahoma"/>
            <family val="0"/>
          </rPr>
          <t xml:space="preserve">
The SD representing individual responses is the typical variation in the response to the treatment from individual to individual.  So, if the mean response is 3.0 units and the SD representing individual responses is 2.0 units, most individuals (about two-thirds) will have a response somewhere in the region of 1 to 5 (3-2 to 3+2). 
Confidence limits for the SD representing individual responses are based on the assumption that the sampling distribution of the difference of the variances of the change scores is normal (one of the methods used in Proc Mixed in SAS, version 8).   The sampling variance of each variance is 2(variance)^2/(degrees of freedom).  The sampling variance of the change in the variances is derived as the sum of the two sampling variances, under the assumption that the variances of the change scores in the control and experimental treatments are independent.  This assumption is probably OK: I can think of no plausible reason why a particular sample of subjects that gives a larger than expected SD for one treatment (e.g., because of inclusion of more subjects who are positive and negative responders to the treatment) should give a larger (or smaller) than expected SD for the other treatment.</t>
        </r>
      </text>
    </comment>
    <comment ref="AI84" authorId="0">
      <text>
        <r>
          <rPr>
            <b/>
            <sz val="8"/>
            <rFont val="Tahoma"/>
            <family val="0"/>
          </rPr>
          <t>Will Hopkins:</t>
        </r>
        <r>
          <rPr>
            <sz val="8"/>
            <rFont val="Tahoma"/>
            <family val="0"/>
          </rPr>
          <t xml:space="preserve">
These effects appear again in their appropriate tables below, with confidence limits and other useful statistics.</t>
        </r>
      </text>
    </comment>
    <comment ref="Z84" authorId="0">
      <text>
        <r>
          <rPr>
            <b/>
            <sz val="8"/>
            <rFont val="Tahoma"/>
            <family val="0"/>
          </rPr>
          <t>Will Hopkins:</t>
        </r>
        <r>
          <rPr>
            <sz val="8"/>
            <rFont val="Tahoma"/>
            <family val="0"/>
          </rPr>
          <t xml:space="preserve">
P values and so on for the comparison of means and SDs in the pretest appear in tables below.</t>
        </r>
      </text>
    </comment>
    <comment ref="C81" authorId="0">
      <text>
        <r>
          <rPr>
            <b/>
            <sz val="8"/>
            <rFont val="Tahoma"/>
            <family val="0"/>
          </rPr>
          <t>Will Hopkins:</t>
        </r>
        <r>
          <rPr>
            <sz val="8"/>
            <rFont val="Tahoma"/>
            <family val="0"/>
          </rPr>
          <t xml:space="preserve">
Used for percentile rank transformation.</t>
        </r>
      </text>
    </comment>
    <comment ref="C84" authorId="0">
      <text>
        <r>
          <rPr>
            <b/>
            <sz val="8"/>
            <rFont val="Tahoma"/>
            <family val="0"/>
          </rPr>
          <t>Will Hopkins:</t>
        </r>
        <r>
          <rPr>
            <sz val="8"/>
            <rFont val="Tahoma"/>
            <family val="0"/>
          </rPr>
          <t xml:space="preserve">
P values and so on for the comparison of means and SDs in the pretest appear in tables below.</t>
        </r>
      </text>
    </comment>
    <comment ref="L84" authorId="0">
      <text>
        <r>
          <rPr>
            <b/>
            <sz val="8"/>
            <rFont val="Tahoma"/>
            <family val="0"/>
          </rPr>
          <t>Will Hopkins:</t>
        </r>
        <r>
          <rPr>
            <sz val="8"/>
            <rFont val="Tahoma"/>
            <family val="0"/>
          </rPr>
          <t xml:space="preserve">
These effects appear again in their appropriate tables below, with confidence limits and other useful statistics.</t>
        </r>
      </text>
    </comment>
    <comment ref="BB84" authorId="0">
      <text>
        <r>
          <rPr>
            <b/>
            <sz val="8"/>
            <rFont val="Tahoma"/>
            <family val="0"/>
          </rPr>
          <t>Will Hopkins:</t>
        </r>
        <r>
          <rPr>
            <sz val="8"/>
            <rFont val="Tahoma"/>
            <family val="0"/>
          </rPr>
          <t xml:space="preserve">
These effects appear again in their appropriate tables below, with confidence limits and other useful statistics.</t>
        </r>
      </text>
    </comment>
    <comment ref="BO84" authorId="0">
      <text>
        <r>
          <rPr>
            <b/>
            <sz val="8"/>
            <rFont val="Tahoma"/>
            <family val="0"/>
          </rPr>
          <t>Will Hopkins:</t>
        </r>
        <r>
          <rPr>
            <sz val="8"/>
            <rFont val="Tahoma"/>
            <family val="0"/>
          </rPr>
          <t xml:space="preserve">
These effects appear again in their appropriate tables below, with confidence limits and other useful statistics.</t>
        </r>
      </text>
    </comment>
    <comment ref="CB84" authorId="0">
      <text>
        <r>
          <rPr>
            <b/>
            <sz val="8"/>
            <rFont val="Tahoma"/>
            <family val="0"/>
          </rPr>
          <t>Will Hopkins:</t>
        </r>
        <r>
          <rPr>
            <sz val="8"/>
            <rFont val="Tahoma"/>
            <family val="0"/>
          </rPr>
          <t xml:space="preserve">
These effects appear again in their appropriate tables below, with confidence limits and other useful statistics.</t>
        </r>
      </text>
    </comment>
    <comment ref="Y22" authorId="0">
      <text>
        <r>
          <rPr>
            <b/>
            <sz val="8"/>
            <rFont val="Tahoma"/>
            <family val="0"/>
          </rPr>
          <t>Will Hopkins:</t>
        </r>
        <r>
          <rPr>
            <sz val="8"/>
            <rFont val="Tahoma"/>
            <family val="0"/>
          </rPr>
          <t xml:space="preserve">
Use for most kinds of performance and physiological measures.</t>
        </r>
      </text>
    </comment>
    <comment ref="AV22" authorId="0">
      <text>
        <r>
          <rPr>
            <b/>
            <sz val="8"/>
            <rFont val="Tahoma"/>
            <family val="0"/>
          </rPr>
          <t>Will Hopkins:</t>
        </r>
        <r>
          <rPr>
            <sz val="8"/>
            <rFont val="Tahoma"/>
            <family val="0"/>
          </rPr>
          <t xml:space="preserve">
Use for grossly non-normal data, such as physical activity.</t>
        </r>
      </text>
    </comment>
    <comment ref="BI22" authorId="0">
      <text>
        <r>
          <rPr>
            <b/>
            <sz val="8"/>
            <rFont val="Tahoma"/>
            <family val="0"/>
          </rPr>
          <t>Will Hopkins:</t>
        </r>
        <r>
          <rPr>
            <sz val="8"/>
            <rFont val="Tahoma"/>
            <family val="0"/>
          </rPr>
          <t xml:space="preserve">
Use for counts, such as injuries or points scored.</t>
        </r>
      </text>
    </comment>
    <comment ref="BV22" authorId="0">
      <text>
        <r>
          <rPr>
            <b/>
            <sz val="8"/>
            <rFont val="Tahoma"/>
            <family val="0"/>
          </rPr>
          <t>Will Hopkins:</t>
        </r>
        <r>
          <rPr>
            <sz val="8"/>
            <rFont val="Tahoma"/>
            <family val="0"/>
          </rPr>
          <t xml:space="preserve">
Use for proportions, expressed as percents (0-100).  Modify your raw data, if necessary.</t>
        </r>
      </text>
    </comment>
    <comment ref="AH195"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AI207" authorId="0">
      <text>
        <r>
          <rPr>
            <b/>
            <sz val="8"/>
            <rFont val="Tahoma"/>
            <family val="0"/>
          </rPr>
          <t>Will Hopkins:</t>
        </r>
        <r>
          <rPr>
            <sz val="8"/>
            <rFont val="Tahoma"/>
            <family val="0"/>
          </rPr>
          <t xml:space="preserve">
The uncertainty factor here is correct, but it gives a misleading impression that the estimate of the SD is precise.</t>
        </r>
      </text>
    </comment>
    <comment ref="K154"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BA195"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BN195"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CA195"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Y161"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Y139"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Y117"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Y95"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117"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95"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AV117"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AW84" authorId="0">
      <text>
        <r>
          <rPr>
            <b/>
            <sz val="8"/>
            <rFont val="Tahoma"/>
            <family val="0"/>
          </rPr>
          <t>Will Hopkins:</t>
        </r>
        <r>
          <rPr>
            <sz val="8"/>
            <rFont val="Tahoma"/>
            <family val="0"/>
          </rPr>
          <t xml:space="preserve">
P values and so on for the comparison of means and SDs in the pretest appear in tables below.</t>
        </r>
      </text>
    </comment>
    <comment ref="BJ84" authorId="0">
      <text>
        <r>
          <rPr>
            <b/>
            <sz val="8"/>
            <rFont val="Tahoma"/>
            <family val="0"/>
          </rPr>
          <t>Will Hopkins:</t>
        </r>
        <r>
          <rPr>
            <sz val="8"/>
            <rFont val="Tahoma"/>
            <family val="0"/>
          </rPr>
          <t xml:space="preserve">
P values and so on for the comparison of means and SDs in the pretest appear in tables below.</t>
        </r>
      </text>
    </comment>
    <comment ref="BW84" authorId="0">
      <text>
        <r>
          <rPr>
            <b/>
            <sz val="8"/>
            <rFont val="Tahoma"/>
            <family val="0"/>
          </rPr>
          <t>Will Hopkins:</t>
        </r>
        <r>
          <rPr>
            <sz val="8"/>
            <rFont val="Tahoma"/>
            <family val="0"/>
          </rPr>
          <t xml:space="preserve">
P values and so on for the comparison of means and SDs in the pretest appear in tables below.</t>
        </r>
      </text>
    </comment>
    <comment ref="AH23" authorId="0">
      <text>
        <r>
          <rPr>
            <b/>
            <sz val="8"/>
            <rFont val="Tahoma"/>
            <family val="0"/>
          </rPr>
          <t>Will Hopkins:</t>
        </r>
        <r>
          <rPr>
            <sz val="8"/>
            <rFont val="Tahoma"/>
            <family val="0"/>
          </rPr>
          <t xml:space="preserve">
Do not add data to this column.  Instead. add an entire new column  immediately to the left of this column.</t>
        </r>
      </text>
    </comment>
    <comment ref="AI23" authorId="0">
      <text>
        <r>
          <rPr>
            <b/>
            <sz val="8"/>
            <rFont val="Tahoma"/>
            <family val="0"/>
          </rPr>
          <t>Will Hopkins:</t>
        </r>
        <r>
          <rPr>
            <sz val="8"/>
            <rFont val="Tahoma"/>
            <family val="0"/>
          </rPr>
          <t xml:space="preserve">
Do not insert a new column  immediately to the left of this column.</t>
        </r>
      </text>
    </comment>
    <comment ref="BA23" authorId="0">
      <text>
        <r>
          <rPr>
            <b/>
            <sz val="8"/>
            <rFont val="Tahoma"/>
            <family val="0"/>
          </rPr>
          <t>Will Hopkins:</t>
        </r>
        <r>
          <rPr>
            <sz val="8"/>
            <rFont val="Tahoma"/>
            <family val="0"/>
          </rPr>
          <t xml:space="preserve">
Do not add data to this column.  Instead. add an entire new column  immediately to the left of this column.</t>
        </r>
      </text>
    </comment>
    <comment ref="BB23" authorId="0">
      <text>
        <r>
          <rPr>
            <b/>
            <sz val="8"/>
            <rFont val="Tahoma"/>
            <family val="0"/>
          </rPr>
          <t>Will Hopkins:</t>
        </r>
        <r>
          <rPr>
            <sz val="8"/>
            <rFont val="Tahoma"/>
            <family val="0"/>
          </rPr>
          <t xml:space="preserve">
Do not insert a new column  immediately to the left of this column.</t>
        </r>
      </text>
    </comment>
    <comment ref="BN23" authorId="0">
      <text>
        <r>
          <rPr>
            <b/>
            <sz val="8"/>
            <rFont val="Tahoma"/>
            <family val="0"/>
          </rPr>
          <t>Will Hopkins:</t>
        </r>
        <r>
          <rPr>
            <sz val="8"/>
            <rFont val="Tahoma"/>
            <family val="0"/>
          </rPr>
          <t xml:space="preserve">
Do not add data to this column.  Instead. add an entire new column  immediately to the left of this column.</t>
        </r>
      </text>
    </comment>
    <comment ref="BO23" authorId="0">
      <text>
        <r>
          <rPr>
            <b/>
            <sz val="8"/>
            <rFont val="Tahoma"/>
            <family val="0"/>
          </rPr>
          <t>Will Hopkins:</t>
        </r>
        <r>
          <rPr>
            <sz val="8"/>
            <rFont val="Tahoma"/>
            <family val="0"/>
          </rPr>
          <t xml:space="preserve">
Do not insert a new column  immediately to the left of this column.</t>
        </r>
      </text>
    </comment>
    <comment ref="CA23" authorId="0">
      <text>
        <r>
          <rPr>
            <b/>
            <sz val="8"/>
            <rFont val="Tahoma"/>
            <family val="0"/>
          </rPr>
          <t>Will Hopkins:</t>
        </r>
        <r>
          <rPr>
            <sz val="8"/>
            <rFont val="Tahoma"/>
            <family val="0"/>
          </rPr>
          <t xml:space="preserve">
Do not add data to this column.  Instead. add an entire new column  immediately to the left of this column.</t>
        </r>
      </text>
    </comment>
    <comment ref="CB23" authorId="0">
      <text>
        <r>
          <rPr>
            <b/>
            <sz val="8"/>
            <rFont val="Tahoma"/>
            <family val="0"/>
          </rPr>
          <t>Will Hopkins:</t>
        </r>
        <r>
          <rPr>
            <sz val="8"/>
            <rFont val="Tahoma"/>
            <family val="0"/>
          </rPr>
          <t xml:space="preserve">
Do not insert a new column  immediately to the left of this column.</t>
        </r>
      </text>
    </comment>
    <comment ref="BJ79" authorId="0">
      <text>
        <r>
          <rPr>
            <b/>
            <sz val="8"/>
            <rFont val="Tahoma"/>
            <family val="0"/>
          </rPr>
          <t>Will Hopkins:</t>
        </r>
        <r>
          <rPr>
            <sz val="8"/>
            <rFont val="Tahoma"/>
            <family val="0"/>
          </rPr>
          <t xml:space="preserve">
Used as denominator in formulae for Cohen effect sizes.</t>
        </r>
      </text>
    </comment>
    <comment ref="BJ81" authorId="0">
      <text>
        <r>
          <rPr>
            <b/>
            <sz val="8"/>
            <rFont val="Tahoma"/>
            <family val="0"/>
          </rPr>
          <t>Will Hopkins:</t>
        </r>
        <r>
          <rPr>
            <sz val="8"/>
            <rFont val="Tahoma"/>
            <family val="0"/>
          </rPr>
          <t xml:space="preserve">
Half the range between the back-transformed (mean -SD) and back-transformed (mean+SD) .</t>
        </r>
      </text>
    </comment>
    <comment ref="C133" authorId="0">
      <text>
        <r>
          <rPr>
            <b/>
            <sz val="8"/>
            <rFont val="Tahoma"/>
            <family val="0"/>
          </rPr>
          <t>Will Hopkins:</t>
        </r>
        <r>
          <rPr>
            <sz val="8"/>
            <rFont val="Tahoma"/>
            <family val="0"/>
          </rPr>
          <t xml:space="preserve">
This SD is reproduced here to reduce problems when columns or tables are copied.</t>
        </r>
      </text>
    </comment>
    <comment ref="AW155" authorId="0">
      <text>
        <r>
          <rPr>
            <b/>
            <sz val="8"/>
            <rFont val="Tahoma"/>
            <family val="0"/>
          </rPr>
          <t>Will Hopkins:</t>
        </r>
        <r>
          <rPr>
            <sz val="8"/>
            <rFont val="Tahoma"/>
            <family val="0"/>
          </rPr>
          <t xml:space="preserve">
This SD is reproduced here to reduce problems when columns or tables are copied.</t>
        </r>
      </text>
    </comment>
    <comment ref="AI155" authorId="0">
      <text>
        <r>
          <rPr>
            <b/>
            <sz val="8"/>
            <rFont val="Tahoma"/>
            <family val="0"/>
          </rPr>
          <t>Will Hopkins:</t>
        </r>
        <r>
          <rPr>
            <sz val="8"/>
            <rFont val="Tahoma"/>
            <family val="0"/>
          </rPr>
          <t xml:space="preserve">
This SD is reproduced here to reduce problems when columns or tables are copied.</t>
        </r>
      </text>
    </comment>
    <comment ref="Z155" authorId="0">
      <text>
        <r>
          <rPr>
            <b/>
            <sz val="8"/>
            <rFont val="Tahoma"/>
            <family val="0"/>
          </rPr>
          <t>Will Hopkins:</t>
        </r>
        <r>
          <rPr>
            <sz val="8"/>
            <rFont val="Tahoma"/>
            <family val="0"/>
          </rPr>
          <t xml:space="preserve">
This SD is reproduced here to reduce problems when columns or tables are copied.</t>
        </r>
      </text>
    </comment>
    <comment ref="BB155" authorId="0">
      <text>
        <r>
          <rPr>
            <b/>
            <sz val="8"/>
            <rFont val="Tahoma"/>
            <family val="0"/>
          </rPr>
          <t>Will Hopkins:</t>
        </r>
        <r>
          <rPr>
            <sz val="8"/>
            <rFont val="Tahoma"/>
            <family val="0"/>
          </rPr>
          <t xml:space="preserve">
This SD is reproduced here to reduce problems when columns or tables are copied.</t>
        </r>
      </text>
    </comment>
    <comment ref="BJ155" authorId="0">
      <text>
        <r>
          <rPr>
            <b/>
            <sz val="8"/>
            <rFont val="Tahoma"/>
            <family val="0"/>
          </rPr>
          <t>Will Hopkins:</t>
        </r>
        <r>
          <rPr>
            <sz val="8"/>
            <rFont val="Tahoma"/>
            <family val="0"/>
          </rPr>
          <t xml:space="preserve">
This SD is reproduced here to reduce problems when columns or tables are copied.</t>
        </r>
      </text>
    </comment>
    <comment ref="BW155" authorId="0">
      <text>
        <r>
          <rPr>
            <b/>
            <sz val="8"/>
            <rFont val="Tahoma"/>
            <family val="0"/>
          </rPr>
          <t>Will Hopkins:</t>
        </r>
        <r>
          <rPr>
            <sz val="8"/>
            <rFont val="Tahoma"/>
            <family val="0"/>
          </rPr>
          <t xml:space="preserve">
This SD is reproduced here to reduce problems when columns or tables are copied.</t>
        </r>
      </text>
    </comment>
    <comment ref="D23" authorId="0">
      <text>
        <r>
          <rPr>
            <b/>
            <sz val="8"/>
            <rFont val="Tahoma"/>
            <family val="0"/>
          </rPr>
          <t>Will Hopkins:</t>
        </r>
        <r>
          <rPr>
            <sz val="8"/>
            <rFont val="Tahoma"/>
            <family val="0"/>
          </rPr>
          <t xml:space="preserve">
Do not insert a new column  immediately to the left of this column.</t>
        </r>
      </text>
    </comment>
    <comment ref="AA23" authorId="0">
      <text>
        <r>
          <rPr>
            <b/>
            <sz val="8"/>
            <rFont val="Tahoma"/>
            <family val="0"/>
          </rPr>
          <t>Will Hopkins:</t>
        </r>
        <r>
          <rPr>
            <sz val="8"/>
            <rFont val="Tahoma"/>
            <family val="0"/>
          </rPr>
          <t xml:space="preserve">
Do not insert a new column  immediately to the left of this column.</t>
        </r>
      </text>
    </comment>
    <comment ref="AX23" authorId="0">
      <text>
        <r>
          <rPr>
            <b/>
            <sz val="8"/>
            <rFont val="Tahoma"/>
            <family val="0"/>
          </rPr>
          <t>Will Hopkins:</t>
        </r>
        <r>
          <rPr>
            <sz val="8"/>
            <rFont val="Tahoma"/>
            <family val="0"/>
          </rPr>
          <t xml:space="preserve">
Do not insert a new column  immediately to the left of this column.</t>
        </r>
      </text>
    </comment>
    <comment ref="BK23" authorId="0">
      <text>
        <r>
          <rPr>
            <b/>
            <sz val="8"/>
            <rFont val="Tahoma"/>
            <family val="0"/>
          </rPr>
          <t>Will Hopkins:</t>
        </r>
        <r>
          <rPr>
            <sz val="8"/>
            <rFont val="Tahoma"/>
            <family val="0"/>
          </rPr>
          <t xml:space="preserve">
Do not insert a new column  immediately to the left of this column.</t>
        </r>
      </text>
    </comment>
    <comment ref="BX23" authorId="0">
      <text>
        <r>
          <rPr>
            <b/>
            <sz val="8"/>
            <rFont val="Tahoma"/>
            <family val="0"/>
          </rPr>
          <t>Will Hopkins:</t>
        </r>
        <r>
          <rPr>
            <sz val="8"/>
            <rFont val="Tahoma"/>
            <family val="0"/>
          </rPr>
          <t xml:space="preserve">
Do not insert a new column  immediately to the left of this column.</t>
        </r>
      </text>
    </comment>
    <comment ref="BW47" authorId="0">
      <text>
        <r>
          <rPr>
            <b/>
            <sz val="8"/>
            <rFont val="Tahoma"/>
            <family val="0"/>
          </rPr>
          <t>Will Hopkins:</t>
        </r>
        <r>
          <rPr>
            <sz val="8"/>
            <rFont val="Tahoma"/>
            <family val="0"/>
          </rPr>
          <t xml:space="preserve">
Half the range between the back-transformed (mean -SD) and back-transformed (mean+SD) .</t>
        </r>
      </text>
    </comment>
    <comment ref="AW47" authorId="0">
      <text>
        <r>
          <rPr>
            <b/>
            <sz val="8"/>
            <rFont val="Tahoma"/>
            <family val="0"/>
          </rPr>
          <t>Will Hopkins:</t>
        </r>
        <r>
          <rPr>
            <sz val="8"/>
            <rFont val="Tahoma"/>
            <family val="0"/>
          </rPr>
          <t xml:space="preserve">
Half the range between the back-transformed (mean -SD) and back-transformed (mean+SD) .</t>
        </r>
      </text>
    </comment>
    <comment ref="AI72" authorId="0">
      <text>
        <r>
          <rPr>
            <b/>
            <sz val="8"/>
            <rFont val="Tahoma"/>
            <family val="0"/>
          </rPr>
          <t>Will Hopkins:</t>
        </r>
        <r>
          <rPr>
            <sz val="8"/>
            <rFont val="Tahoma"/>
            <family val="0"/>
          </rPr>
          <t xml:space="preserve">
When this SD is bigger than that in the control group, you have evidence of individual responses to the treatment.</t>
        </r>
      </text>
    </comment>
    <comment ref="BB72" authorId="0">
      <text>
        <r>
          <rPr>
            <b/>
            <sz val="8"/>
            <rFont val="Tahoma"/>
            <family val="0"/>
          </rPr>
          <t>Will Hopkins:</t>
        </r>
        <r>
          <rPr>
            <sz val="8"/>
            <rFont val="Tahoma"/>
            <family val="0"/>
          </rPr>
          <t xml:space="preserve">
When this SD is bigger than that in the control group, you have evidence of individual responses to the treatment.</t>
        </r>
      </text>
    </comment>
    <comment ref="BO72" authorId="0">
      <text>
        <r>
          <rPr>
            <b/>
            <sz val="8"/>
            <rFont val="Tahoma"/>
            <family val="0"/>
          </rPr>
          <t>Will Hopkins:</t>
        </r>
        <r>
          <rPr>
            <sz val="8"/>
            <rFont val="Tahoma"/>
            <family val="0"/>
          </rPr>
          <t xml:space="preserve">
When this SD is bigger than that in the control group, you have evidence of individual responses to the treatment.</t>
        </r>
      </text>
    </comment>
    <comment ref="CB72" authorId="0">
      <text>
        <r>
          <rPr>
            <b/>
            <sz val="8"/>
            <rFont val="Tahoma"/>
            <family val="0"/>
          </rPr>
          <t>Will Hopkins:</t>
        </r>
        <r>
          <rPr>
            <sz val="8"/>
            <rFont val="Tahoma"/>
            <family val="0"/>
          </rPr>
          <t xml:space="preserve">
When this SD is bigger than that in the control group, you have evidence of individual responses to the treatment.</t>
        </r>
      </text>
    </comment>
    <comment ref="AV139"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AV161"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I139"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I161"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I117"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V117"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V139"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V161"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List>
</comments>
</file>

<file path=xl/sharedStrings.xml><?xml version="1.0" encoding="utf-8"?>
<sst xmlns="http://schemas.openxmlformats.org/spreadsheetml/2006/main" count="853" uniqueCount="155">
  <si>
    <t>Name</t>
  </si>
  <si>
    <t>mean</t>
  </si>
  <si>
    <t>SD</t>
  </si>
  <si>
    <t>p value</t>
  </si>
  <si>
    <t>Raw Data</t>
  </si>
  <si>
    <t>Pre</t>
  </si>
  <si>
    <t>Post1</t>
  </si>
  <si>
    <t>Post2</t>
  </si>
  <si>
    <t>Log-transformed Data</t>
  </si>
  <si>
    <t>back-transformed mean</t>
  </si>
  <si>
    <t>SD as a CV (%)</t>
  </si>
  <si>
    <r>
      <t xml:space="preserve">SD as </t>
    </r>
    <r>
      <rPr>
        <sz val="10"/>
        <rFont val="Symbol"/>
        <family val="1"/>
      </rPr>
      <t>´¤¸</t>
    </r>
    <r>
      <rPr>
        <sz val="10"/>
        <rFont val="Arial"/>
        <family val="2"/>
      </rPr>
      <t xml:space="preserve"> factor</t>
    </r>
  </si>
  <si>
    <t>log mean</t>
  </si>
  <si>
    <t>log SD</t>
  </si>
  <si>
    <t>%</t>
  </si>
  <si>
    <t>.</t>
  </si>
  <si>
    <t>conf. level (%)</t>
  </si>
  <si>
    <t xml:space="preserve">lower </t>
  </si>
  <si>
    <t xml:space="preserve">upper </t>
  </si>
  <si>
    <t xml:space="preserve"> "±"</t>
  </si>
  <si>
    <t>threshold values for clinical chances</t>
  </si>
  <si>
    <t>trivial</t>
  </si>
  <si>
    <t>+ ive</t>
  </si>
  <si>
    <t>- ive</t>
  </si>
  <si>
    <t>Chances (% and qualitative) that the true value of the statistic is clinically, practically or mechanistially…</t>
  </si>
  <si>
    <t>???</t>
  </si>
  <si>
    <t>indiv. responses as SD</t>
  </si>
  <si>
    <t>Outcomes in raw units</t>
  </si>
  <si>
    <t>degrees of freedom</t>
  </si>
  <si>
    <t>Outcomes in Cohen units</t>
  </si>
  <si>
    <t>ind. resp. as Cohenized SD</t>
  </si>
  <si>
    <t>Outcomes as factors</t>
  </si>
  <si>
    <t>Outcomes as percents</t>
  </si>
  <si>
    <t>Outcomes in log units</t>
  </si>
  <si>
    <t>indiv. responses as SD factor</t>
  </si>
  <si>
    <t>indiv. responses as CV (%)</t>
  </si>
  <si>
    <t>Outcomes in rank units</t>
  </si>
  <si>
    <t>Control</t>
  </si>
  <si>
    <t>Exptal</t>
  </si>
  <si>
    <t>other effect</t>
  </si>
  <si>
    <r>
      <t xml:space="preserve"> "</t>
    </r>
    <r>
      <rPr>
        <sz val="11"/>
        <rFont val="Symbol"/>
        <family val="1"/>
      </rPr>
      <t>´¤¸</t>
    </r>
    <r>
      <rPr>
        <sz val="10"/>
        <rFont val="Arial"/>
        <family val="2"/>
      </rPr>
      <t xml:space="preserve">" </t>
    </r>
  </si>
  <si>
    <t>transformed mean</t>
  </si>
  <si>
    <t>transformed SD</t>
  </si>
  <si>
    <t>pre-test SD for Cohen</t>
  </si>
  <si>
    <t xml:space="preserve">    Double-click on one of the mean or SD cells to check that you have done this operation properly.  Colored boxes should enclose all your data.</t>
  </si>
  <si>
    <t>Alison</t>
  </si>
  <si>
    <t>Bailey</t>
  </si>
  <si>
    <t>Chris</t>
  </si>
  <si>
    <t>Courtney</t>
  </si>
  <si>
    <t>Devin</t>
  </si>
  <si>
    <t>Drew</t>
  </si>
  <si>
    <t>Emlyn</t>
  </si>
  <si>
    <t>Jayden</t>
  </si>
  <si>
    <t>Jo</t>
  </si>
  <si>
    <t>Jesse</t>
  </si>
  <si>
    <t>Jodi</t>
  </si>
  <si>
    <t>Alex</t>
  </si>
  <si>
    <t>Ira</t>
  </si>
  <si>
    <t>Al</t>
  </si>
  <si>
    <t>Jan</t>
  </si>
  <si>
    <t>Dylan</t>
  </si>
  <si>
    <t>Jade</t>
  </si>
  <si>
    <t>Danny</t>
  </si>
  <si>
    <t>Eddie</t>
  </si>
  <si>
    <t xml:space="preserve">    Insert a new column into any transformed data you use, and copy the transformation from an adjacent cell on the left.</t>
  </si>
  <si>
    <t xml:space="preserve">    Do the same to any transformed data you use. Copy the function representing the extra effect directly from the Raw Data table.</t>
  </si>
  <si>
    <r>
      <t xml:space="preserve">If you insert an entire new column for an </t>
    </r>
    <r>
      <rPr>
        <b/>
        <sz val="10"/>
        <rFont val="Arial"/>
        <family val="2"/>
      </rPr>
      <t>extra effect…</t>
    </r>
  </si>
  <si>
    <r>
      <t>Missing values</t>
    </r>
    <r>
      <rPr>
        <sz val="10"/>
        <rFont val="Arial"/>
        <family val="0"/>
      </rPr>
      <t xml:space="preserve"> can be blanks, periods, or any non-numeric character(s). </t>
    </r>
  </si>
  <si>
    <t>typical deviation</t>
  </si>
  <si>
    <t>thresholds for clinical chances</t>
  </si>
  <si>
    <t>Choose level of confidence:</t>
  </si>
  <si>
    <t>read
me</t>
  </si>
  <si>
    <t>Root-transformed Data</t>
  </si>
  <si>
    <t>chosen value</t>
  </si>
  <si>
    <t>1</t>
  </si>
  <si>
    <t>Outcomes in transformed units</t>
  </si>
  <si>
    <t>Outcomes at a chosen raw value</t>
  </si>
  <si>
    <t>corresponding raw value</t>
  </si>
  <si>
    <t>chosen percentile</t>
  </si>
  <si>
    <t>Outcomes at a chosen percentile</t>
  </si>
  <si>
    <t>n</t>
  </si>
  <si>
    <t>total observations</t>
  </si>
  <si>
    <t>total pretest n</t>
  </si>
  <si>
    <t>Percentile Rank-transformed Data</t>
  </si>
  <si>
    <t xml:space="preserve"> percentile mean</t>
  </si>
  <si>
    <t xml:space="preserve"> percentile SD</t>
  </si>
  <si>
    <t>Arcsineroot-transformed Data</t>
  </si>
  <si>
    <r>
      <t xml:space="preserve">Replace values of the cells in </t>
    </r>
    <r>
      <rPr>
        <b/>
        <sz val="10"/>
        <color indexed="12"/>
        <rFont val="Arial"/>
        <family val="2"/>
      </rPr>
      <t>blue.</t>
    </r>
    <r>
      <rPr>
        <sz val="10"/>
        <color indexed="12"/>
        <rFont val="Arial"/>
        <family val="0"/>
      </rPr>
      <t xml:space="preserve">  </t>
    </r>
    <r>
      <rPr>
        <sz val="10"/>
        <rFont val="Arial"/>
        <family val="2"/>
      </rPr>
      <t>Useful sta</t>
    </r>
    <r>
      <rPr>
        <sz val="10"/>
        <rFont val="Arial"/>
        <family val="0"/>
      </rPr>
      <t xml:space="preserve">tistics are in </t>
    </r>
    <r>
      <rPr>
        <b/>
        <sz val="10"/>
        <color indexed="10"/>
        <rFont val="Arial"/>
        <family val="2"/>
      </rPr>
      <t>red</t>
    </r>
    <r>
      <rPr>
        <sz val="10"/>
        <rFont val="Arial"/>
        <family val="2"/>
      </rPr>
      <t>. Don't touch these cells or cells with values in black.</t>
    </r>
  </si>
  <si>
    <t xml:space="preserve">    If you include the first row, you will ruin the background calculations.  You can delete or clear the first row, though. </t>
  </si>
  <si>
    <t>Insertion or deletion of rows or columns corrupts the size of some comment boxes, thanks to a bug in the software.</t>
  </si>
  <si>
    <t>Jude</t>
  </si>
  <si>
    <t xml:space="preserve"> pretest mean</t>
  </si>
  <si>
    <t xml:space="preserve"> pretest SD</t>
  </si>
  <si>
    <t>Mean and SD in pretest:</t>
  </si>
  <si>
    <t>See next sheet for graphs of changes vs pretest values.</t>
  </si>
  <si>
    <t xml:space="preserve"> log mean</t>
  </si>
  <si>
    <t xml:space="preserve"> log SD</t>
  </si>
  <si>
    <t xml:space="preserve"> transformed mean</t>
  </si>
  <si>
    <t xml:space="preserve"> transformed SD</t>
  </si>
  <si>
    <t>Effects</t>
  </si>
  <si>
    <t>Trials</t>
  </si>
  <si>
    <t>Log units</t>
  </si>
  <si>
    <t>Percent units</t>
  </si>
  <si>
    <t>SD as CV (%)</t>
  </si>
  <si>
    <r>
      <t xml:space="preserve"> "</t>
    </r>
    <r>
      <rPr>
        <sz val="11"/>
        <rFont val="Symbol"/>
        <family val="1"/>
      </rPr>
      <t>´¤¸</t>
    </r>
    <r>
      <rPr>
        <sz val="10"/>
        <rFont val="Arial"/>
        <family val="2"/>
      </rPr>
      <t>" approx.</t>
    </r>
  </si>
  <si>
    <t>Factor units</t>
  </si>
  <si>
    <t>SD as factor</t>
  </si>
  <si>
    <t>Cohen units</t>
  </si>
  <si>
    <t>SD as Cohen ES</t>
  </si>
  <si>
    <t>Error of measure-ment for control gp</t>
  </si>
  <si>
    <t>Raw units</t>
  </si>
  <si>
    <t>raw SD</t>
  </si>
  <si>
    <t>Percentile rank-transformed units</t>
  </si>
  <si>
    <t>Root-transformed units</t>
  </si>
  <si>
    <t>Arcsineroot-transformed units</t>
  </si>
  <si>
    <r>
      <t xml:space="preserve">If you have </t>
    </r>
    <r>
      <rPr>
        <b/>
        <sz val="10"/>
        <rFont val="Arial"/>
        <family val="2"/>
      </rPr>
      <t>less observations</t>
    </r>
    <r>
      <rPr>
        <sz val="10"/>
        <rFont val="Arial"/>
        <family val="0"/>
      </rPr>
      <t xml:space="preserve"> than shown here,</t>
    </r>
    <r>
      <rPr>
        <sz val="10"/>
        <rFont val="Arial"/>
        <family val="2"/>
      </rPr>
      <t xml:space="preserve"> DELETE or CLEAR th</t>
    </r>
    <r>
      <rPr>
        <sz val="10"/>
        <rFont val="Arial"/>
        <family val="0"/>
      </rPr>
      <t>e unwanted rows.</t>
    </r>
  </si>
  <si>
    <t>mean  (%)</t>
  </si>
  <si>
    <t>mean as factor</t>
  </si>
  <si>
    <r>
      <t xml:space="preserve">If you have an </t>
    </r>
    <r>
      <rPr>
        <b/>
        <sz val="10"/>
        <rFont val="Arial"/>
        <family val="2"/>
      </rPr>
      <t>extra pre, mid or post trial</t>
    </r>
    <r>
      <rPr>
        <sz val="10"/>
        <rFont val="Arial"/>
        <family val="0"/>
      </rPr>
      <t>, insert a new column in the right place in the raw data (but NOT to the left of the Pre column).</t>
    </r>
  </si>
  <si>
    <t xml:space="preserve"> "±" approx.</t>
  </si>
  <si>
    <t>At a chosen percentile</t>
  </si>
  <si>
    <t>approx. SD in raw units</t>
  </si>
  <si>
    <t>At a chosen raw value</t>
  </si>
  <si>
    <r>
      <t xml:space="preserve"> </t>
    </r>
    <r>
      <rPr>
        <sz val="10"/>
        <rFont val="Arial"/>
        <family val="0"/>
      </rPr>
      <t>mean  (%)</t>
    </r>
  </si>
  <si>
    <t>Treatment</t>
  </si>
  <si>
    <r>
      <t xml:space="preserve">HOW TO ANALYZE A STRAIGHTFORWARD </t>
    </r>
    <r>
      <rPr>
        <b/>
        <sz val="11"/>
        <color indexed="14"/>
        <rFont val="Arial"/>
        <family val="2"/>
      </rPr>
      <t>FULLY</t>
    </r>
    <r>
      <rPr>
        <b/>
        <sz val="11"/>
        <rFont val="Arial"/>
        <family val="2"/>
      </rPr>
      <t xml:space="preserve"> </t>
    </r>
    <r>
      <rPr>
        <b/>
        <sz val="11"/>
        <color indexed="14"/>
        <rFont val="Arial"/>
        <family val="2"/>
      </rPr>
      <t>CONTROLLED CROSSOVER</t>
    </r>
    <r>
      <rPr>
        <b/>
        <sz val="11"/>
        <rFont val="Arial"/>
        <family val="2"/>
      </rPr>
      <t xml:space="preserve"> TRIAL</t>
    </r>
  </si>
  <si>
    <t>chnange in mean</t>
  </si>
  <si>
    <t>change in mean as Cohen ES</t>
  </si>
  <si>
    <t>Change in mean in pretest:</t>
  </si>
  <si>
    <t>Change in changes in mean:</t>
  </si>
  <si>
    <r>
      <t xml:space="preserve">If you have </t>
    </r>
    <r>
      <rPr>
        <b/>
        <sz val="10"/>
        <rFont val="Arial"/>
        <family val="2"/>
      </rPr>
      <t>three or more treatments,</t>
    </r>
    <r>
      <rPr>
        <sz val="10"/>
        <rFont val="Arial"/>
        <family val="0"/>
      </rPr>
      <t xml:space="preserve"> use a whole new sheet for each pairwise comparison.</t>
    </r>
  </si>
  <si>
    <r>
      <t xml:space="preserve">If you have </t>
    </r>
    <r>
      <rPr>
        <b/>
        <sz val="10"/>
        <rFont val="Arial"/>
        <family val="2"/>
      </rPr>
      <t>more observations</t>
    </r>
    <r>
      <rPr>
        <sz val="10"/>
        <rFont val="Arial"/>
        <family val="2"/>
      </rPr>
      <t>, COPY and INSERT rows anywhere below (but NOT including) the first row of the treatment.</t>
    </r>
  </si>
  <si>
    <t xml:space="preserve">    Copy the statistics at the bottom of each treatment and in the tables from adjacent cells on the left.</t>
  </si>
  <si>
    <t>Change in treatment means in raw units</t>
  </si>
  <si>
    <t>Change in treatment means as a percent</t>
  </si>
  <si>
    <t>Change in treatment means in Cohen units</t>
  </si>
  <si>
    <t>Change in treatment means as a factor</t>
  </si>
  <si>
    <t>Change in treatment means in log units</t>
  </si>
  <si>
    <t>Change in treatment means in rank units</t>
  </si>
  <si>
    <t>chng. in log mean</t>
  </si>
  <si>
    <t>chng. in  mean</t>
  </si>
  <si>
    <t>chng. in percentile mean</t>
  </si>
  <si>
    <t>chng. in transformed mean</t>
  </si>
  <si>
    <t>Chng. in trtmnt means at chosen percentile</t>
  </si>
  <si>
    <t>Chng. in trtmnt means at chosen raw value</t>
  </si>
  <si>
    <t>Chng. in trtmnt means in transformed units</t>
  </si>
  <si>
    <t>Treatment change at a chosen percentile</t>
  </si>
  <si>
    <t>Treatment change at a chosen raw value</t>
  </si>
  <si>
    <t>change in mean</t>
  </si>
  <si>
    <t>change in mean (%)</t>
  </si>
  <si>
    <t>change in mean as ´¤¸ factor</t>
  </si>
  <si>
    <t>change in mean as factor</t>
  </si>
  <si>
    <t>Reference: Hopkins WG (2005). A spreadsheet for fully controlled crossovers. Sportscience 9, iii.</t>
  </si>
  <si>
    <t xml:space="preserve">   For more info, see:  Hopkins WG (2003).  A spreadsheet for analysis of straightforward controlled trials. Sportscience 7, sportsci.org/jour/03/wghtrials.htm.</t>
  </si>
  <si>
    <t>READ THIS COMMENT on individual responses.</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</si>
</sst>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
    <numFmt numFmtId="166" formatCode="0.000"/>
    <numFmt numFmtId="167" formatCode="&quot;Yes&quot;;&quot;Yes&quot;;&quot;No&quot;"/>
    <numFmt numFmtId="168" formatCode="&quot;True&quot;;&quot;True&quot;;&quot;False&quot;"/>
    <numFmt numFmtId="169" formatCode="&quot;On&quot;;&quot;On&quot;;&quot;Off&quot;"/>
  </numFmts>
  <fonts count="42">
    <font>
      <sz val="10"/>
      <name val="Arial"/>
      <family val="0"/>
    </font>
    <font>
      <b/>
      <sz val="10"/>
      <name val="Arial"/>
      <family val="2"/>
    </font>
    <font>
      <b/>
      <sz val="12"/>
      <name val="Arial"/>
      <family val="2"/>
    </font>
    <font>
      <sz val="10"/>
      <name val="Symbol"/>
      <family val="1"/>
    </font>
    <font>
      <u val="single"/>
      <sz val="10"/>
      <color indexed="12"/>
      <name val="Arial"/>
      <family val="0"/>
    </font>
    <font>
      <u val="single"/>
      <sz val="10"/>
      <color indexed="36"/>
      <name val="Arial"/>
      <family val="0"/>
    </font>
    <font>
      <b/>
      <sz val="10"/>
      <color indexed="12"/>
      <name val="Arial"/>
      <family val="2"/>
    </font>
    <font>
      <sz val="8"/>
      <name val="Tahoma"/>
      <family val="0"/>
    </font>
    <font>
      <b/>
      <sz val="8"/>
      <name val="Tahoma"/>
      <family val="0"/>
    </font>
    <font>
      <sz val="9"/>
      <name val="Arial"/>
      <family val="2"/>
    </font>
    <font>
      <sz val="8"/>
      <name val="Arial"/>
      <family val="2"/>
    </font>
    <font>
      <b/>
      <sz val="9"/>
      <color indexed="14"/>
      <name val="Arial"/>
      <family val="2"/>
    </font>
    <font>
      <b/>
      <sz val="9"/>
      <color indexed="57"/>
      <name val="Arial"/>
      <family val="2"/>
    </font>
    <font>
      <b/>
      <sz val="9"/>
      <color indexed="55"/>
      <name val="Arial"/>
      <family val="2"/>
    </font>
    <font>
      <b/>
      <sz val="10"/>
      <color indexed="14"/>
      <name val="Arial"/>
      <family val="2"/>
    </font>
    <font>
      <b/>
      <sz val="10"/>
      <color indexed="57"/>
      <name val="Arial"/>
      <family val="2"/>
    </font>
    <font>
      <b/>
      <sz val="10"/>
      <color indexed="10"/>
      <name val="Arial"/>
      <family val="2"/>
    </font>
    <font>
      <sz val="7"/>
      <color indexed="10"/>
      <name val="Arial"/>
      <family val="2"/>
    </font>
    <font>
      <sz val="10"/>
      <color indexed="10"/>
      <name val="Arial"/>
      <family val="2"/>
    </font>
    <font>
      <sz val="10"/>
      <color indexed="12"/>
      <name val="Arial"/>
      <family val="2"/>
    </font>
    <font>
      <sz val="11"/>
      <name val="Arial"/>
      <family val="2"/>
    </font>
    <font>
      <sz val="11"/>
      <name val="Symbol"/>
      <family val="1"/>
    </font>
    <font>
      <b/>
      <sz val="11"/>
      <name val="Arial"/>
      <family val="2"/>
    </font>
    <font>
      <sz val="9"/>
      <color indexed="14"/>
      <name val="Arial"/>
      <family val="2"/>
    </font>
    <font>
      <sz val="9"/>
      <color indexed="57"/>
      <name val="Arial"/>
      <family val="2"/>
    </font>
    <font>
      <sz val="10"/>
      <color indexed="14"/>
      <name val="Arial"/>
      <family val="2"/>
    </font>
    <font>
      <sz val="10"/>
      <color indexed="57"/>
      <name val="Arial"/>
      <family val="2"/>
    </font>
    <font>
      <b/>
      <sz val="14"/>
      <color indexed="12"/>
      <name val="Arial"/>
      <family val="2"/>
    </font>
    <font>
      <b/>
      <sz val="10"/>
      <color indexed="20"/>
      <name val="Arial"/>
      <family val="2"/>
    </font>
    <font>
      <sz val="10"/>
      <color indexed="20"/>
      <name val="Arial"/>
      <family val="2"/>
    </font>
    <font>
      <sz val="7"/>
      <name val="Arial"/>
      <family val="2"/>
    </font>
    <font>
      <sz val="10"/>
      <color indexed="55"/>
      <name val="Arial"/>
      <family val="2"/>
    </font>
    <font>
      <b/>
      <sz val="10"/>
      <color indexed="55"/>
      <name val="Arial"/>
      <family val="2"/>
    </font>
    <font>
      <sz val="10"/>
      <color indexed="61"/>
      <name val="Arial"/>
      <family val="2"/>
    </font>
    <font>
      <sz val="9"/>
      <color indexed="61"/>
      <name val="Arial"/>
      <family val="2"/>
    </font>
    <font>
      <b/>
      <sz val="13.75"/>
      <name val="Arial"/>
      <family val="2"/>
    </font>
    <font>
      <sz val="8.25"/>
      <name val="Arial"/>
      <family val="0"/>
    </font>
    <font>
      <b/>
      <sz val="14.25"/>
      <name val="Arial"/>
      <family val="2"/>
    </font>
    <font>
      <sz val="10.75"/>
      <name val="Arial"/>
      <family val="2"/>
    </font>
    <font>
      <b/>
      <sz val="10.75"/>
      <name val="Arial"/>
      <family val="2"/>
    </font>
    <font>
      <b/>
      <sz val="11"/>
      <color indexed="14"/>
      <name val="Arial"/>
      <family val="2"/>
    </font>
    <font>
      <b/>
      <sz val="8"/>
      <name val="Arial"/>
      <family val="2"/>
    </font>
  </fonts>
  <fills count="9">
    <fill>
      <patternFill/>
    </fill>
    <fill>
      <patternFill patternType="gray125"/>
    </fill>
    <fill>
      <patternFill patternType="solid">
        <fgColor indexed="46"/>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s>
  <borders count="16">
    <border>
      <left/>
      <right/>
      <top/>
      <bottom/>
      <diagonal/>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91">
    <xf numFmtId="0" fontId="0" fillId="0" borderId="0" xfId="0" applyAlignment="1">
      <alignment/>
    </xf>
    <xf numFmtId="164" fontId="0" fillId="0" borderId="0" xfId="0" applyNumberFormat="1" applyAlignment="1">
      <alignment/>
    </xf>
    <xf numFmtId="0" fontId="1" fillId="0" borderId="0" xfId="0" applyFont="1" applyFill="1" applyAlignment="1">
      <alignment/>
    </xf>
    <xf numFmtId="0" fontId="0" fillId="0" borderId="0" xfId="0" applyAlignment="1">
      <alignment horizontal="right"/>
    </xf>
    <xf numFmtId="0" fontId="1" fillId="2" borderId="0" xfId="0" applyFont="1" applyFill="1" applyAlignment="1">
      <alignment horizontal="right" wrapText="1"/>
    </xf>
    <xf numFmtId="164" fontId="0" fillId="0" borderId="0" xfId="0" applyNumberFormat="1" applyAlignment="1">
      <alignment horizontal="right"/>
    </xf>
    <xf numFmtId="2" fontId="0" fillId="3" borderId="0" xfId="0" applyNumberFormat="1" applyFill="1" applyAlignment="1">
      <alignment horizontal="right"/>
    </xf>
    <xf numFmtId="0" fontId="0" fillId="3" borderId="0" xfId="0" applyFont="1" applyFill="1" applyAlignment="1">
      <alignment horizontal="right"/>
    </xf>
    <xf numFmtId="164" fontId="0" fillId="3" borderId="0" xfId="0" applyNumberFormat="1" applyFill="1" applyAlignment="1">
      <alignment horizontal="right"/>
    </xf>
    <xf numFmtId="0" fontId="3" fillId="0" borderId="0" xfId="0" applyFont="1" applyAlignment="1">
      <alignment/>
    </xf>
    <xf numFmtId="0" fontId="0" fillId="0" borderId="0" xfId="0" applyFont="1" applyFill="1" applyAlignment="1">
      <alignment horizontal="right"/>
    </xf>
    <xf numFmtId="164" fontId="0" fillId="0" borderId="0" xfId="0" applyNumberFormat="1" applyFill="1" applyAlignment="1">
      <alignment horizontal="right"/>
    </xf>
    <xf numFmtId="2" fontId="0" fillId="0" borderId="0" xfId="0" applyNumberFormat="1" applyFill="1" applyAlignment="1">
      <alignment horizontal="right"/>
    </xf>
    <xf numFmtId="0" fontId="0" fillId="0" borderId="0" xfId="0" applyFill="1" applyAlignment="1">
      <alignment/>
    </xf>
    <xf numFmtId="164" fontId="3" fillId="3" borderId="0" xfId="0" applyNumberFormat="1" applyFont="1" applyFill="1" applyAlignment="1">
      <alignment horizontal="right"/>
    </xf>
    <xf numFmtId="0" fontId="9" fillId="0" borderId="1" xfId="0" applyFont="1" applyBorder="1" applyAlignment="1">
      <alignment horizontal="right" wrapText="1"/>
    </xf>
    <xf numFmtId="0" fontId="0" fillId="0" borderId="2" xfId="0" applyFont="1" applyBorder="1" applyAlignment="1">
      <alignment horizontal="right"/>
    </xf>
    <xf numFmtId="0" fontId="12" fillId="0" borderId="2" xfId="0" applyFont="1" applyBorder="1" applyAlignment="1" quotePrefix="1">
      <alignment horizontal="right"/>
    </xf>
    <xf numFmtId="0" fontId="11" fillId="0" borderId="1" xfId="0" applyFont="1" applyBorder="1" applyAlignment="1" quotePrefix="1">
      <alignment horizontal="right"/>
    </xf>
    <xf numFmtId="164" fontId="18" fillId="0" borderId="3" xfId="0" applyNumberFormat="1" applyFont="1" applyBorder="1" applyAlignment="1">
      <alignment horizontal="center"/>
    </xf>
    <xf numFmtId="164" fontId="16" fillId="0" borderId="3" xfId="0" applyNumberFormat="1" applyFont="1" applyBorder="1" applyAlignment="1">
      <alignment horizontal="center"/>
    </xf>
    <xf numFmtId="1" fontId="0" fillId="0" borderId="3" xfId="0" applyNumberFormat="1" applyFont="1" applyBorder="1" applyAlignment="1">
      <alignment horizontal="center"/>
    </xf>
    <xf numFmtId="0" fontId="19" fillId="0" borderId="0" xfId="0" applyFont="1" applyAlignment="1">
      <alignment/>
    </xf>
    <xf numFmtId="1" fontId="0" fillId="0" borderId="4" xfId="0" applyNumberFormat="1" applyFont="1" applyBorder="1" applyAlignment="1">
      <alignment horizontal="center"/>
    </xf>
    <xf numFmtId="1" fontId="17" fillId="0" borderId="5" xfId="0" applyNumberFormat="1" applyFont="1" applyBorder="1" applyAlignment="1">
      <alignment horizontal="center" vertical="center" wrapText="1"/>
    </xf>
    <xf numFmtId="0" fontId="0" fillId="0" borderId="1" xfId="0" applyBorder="1" applyAlignment="1">
      <alignment/>
    </xf>
    <xf numFmtId="0" fontId="9" fillId="0" borderId="2" xfId="0" applyFont="1" applyBorder="1" applyAlignment="1">
      <alignment horizontal="right" wrapText="1"/>
    </xf>
    <xf numFmtId="0" fontId="0" fillId="0" borderId="0" xfId="0" applyBorder="1" applyAlignment="1">
      <alignment/>
    </xf>
    <xf numFmtId="0" fontId="0" fillId="0" borderId="3" xfId="0" applyFont="1" applyBorder="1" applyAlignment="1">
      <alignment horizontal="right"/>
    </xf>
    <xf numFmtId="0" fontId="9" fillId="0" borderId="3" xfId="0" applyFont="1" applyBorder="1" applyAlignment="1">
      <alignment horizontal="right"/>
    </xf>
    <xf numFmtId="0" fontId="0" fillId="0" borderId="3" xfId="0" applyBorder="1" applyAlignment="1">
      <alignment horizontal="right"/>
    </xf>
    <xf numFmtId="0" fontId="20" fillId="0" borderId="2" xfId="0" applyFont="1" applyBorder="1" applyAlignment="1">
      <alignment horizontal="right"/>
    </xf>
    <xf numFmtId="1" fontId="0" fillId="0" borderId="0" xfId="0" applyNumberFormat="1" applyFont="1" applyBorder="1" applyAlignment="1">
      <alignment horizontal="center"/>
    </xf>
    <xf numFmtId="0" fontId="0" fillId="0" borderId="0" xfId="0" applyBorder="1" applyAlignment="1">
      <alignment horizontal="center"/>
    </xf>
    <xf numFmtId="0" fontId="0" fillId="0" borderId="3" xfId="0" applyFont="1" applyFill="1" applyBorder="1" applyAlignment="1">
      <alignment horizontal="right"/>
    </xf>
    <xf numFmtId="0" fontId="0" fillId="0" borderId="0" xfId="0" applyAlignment="1">
      <alignment horizontal="center"/>
    </xf>
    <xf numFmtId="0" fontId="0" fillId="0" borderId="6" xfId="0" applyFont="1" applyFill="1" applyBorder="1" applyAlignment="1">
      <alignment horizontal="right"/>
    </xf>
    <xf numFmtId="1" fontId="0" fillId="0" borderId="4" xfId="0" applyNumberFormat="1" applyBorder="1" applyAlignment="1">
      <alignment horizontal="center"/>
    </xf>
    <xf numFmtId="0" fontId="0" fillId="0" borderId="7" xfId="0" applyBorder="1" applyAlignment="1">
      <alignment/>
    </xf>
    <xf numFmtId="0" fontId="0" fillId="0" borderId="8" xfId="0" applyBorder="1" applyAlignment="1">
      <alignment/>
    </xf>
    <xf numFmtId="0" fontId="0" fillId="0" borderId="9" xfId="0" applyBorder="1" applyAlignment="1">
      <alignment/>
    </xf>
    <xf numFmtId="2" fontId="16" fillId="0" borderId="3" xfId="0" applyNumberFormat="1" applyFont="1" applyBorder="1" applyAlignment="1">
      <alignment horizontal="center"/>
    </xf>
    <xf numFmtId="0" fontId="9" fillId="0" borderId="6" xfId="0" applyFont="1" applyFill="1" applyBorder="1" applyAlignment="1">
      <alignment horizontal="right"/>
    </xf>
    <xf numFmtId="0" fontId="9" fillId="0" borderId="1" xfId="0" applyFont="1" applyBorder="1" applyAlignment="1">
      <alignment/>
    </xf>
    <xf numFmtId="0" fontId="10" fillId="0" borderId="6" xfId="0" applyFont="1" applyFill="1" applyBorder="1" applyAlignment="1">
      <alignment horizontal="right"/>
    </xf>
    <xf numFmtId="1" fontId="0" fillId="0" borderId="9" xfId="0" applyNumberFormat="1" applyBorder="1" applyAlignment="1">
      <alignment horizontal="center"/>
    </xf>
    <xf numFmtId="0" fontId="9" fillId="0" borderId="0" xfId="0" applyFont="1" applyFill="1" applyBorder="1" applyAlignment="1">
      <alignment horizontal="right"/>
    </xf>
    <xf numFmtId="165" fontId="18" fillId="0" borderId="3" xfId="0" applyNumberFormat="1" applyFont="1" applyBorder="1" applyAlignment="1">
      <alignment horizontal="center"/>
    </xf>
    <xf numFmtId="0" fontId="0" fillId="0" borderId="6" xfId="0" applyBorder="1" applyAlignment="1">
      <alignment/>
    </xf>
    <xf numFmtId="0" fontId="0" fillId="0" borderId="3" xfId="0" applyBorder="1" applyAlignment="1">
      <alignment/>
    </xf>
    <xf numFmtId="0" fontId="9" fillId="0" borderId="4" xfId="0" applyFont="1" applyBorder="1" applyAlignment="1">
      <alignment horizontal="right" wrapText="1"/>
    </xf>
    <xf numFmtId="166" fontId="16" fillId="0" borderId="4" xfId="0" applyNumberFormat="1" applyFont="1" applyBorder="1" applyAlignment="1">
      <alignment horizontal="center"/>
    </xf>
    <xf numFmtId="0" fontId="19" fillId="0" borderId="4" xfId="0" applyFont="1" applyBorder="1" applyAlignment="1">
      <alignment horizontal="center"/>
    </xf>
    <xf numFmtId="2" fontId="0" fillId="0" borderId="4" xfId="0" applyNumberFormat="1" applyFont="1" applyBorder="1" applyAlignment="1">
      <alignment horizontal="center"/>
    </xf>
    <xf numFmtId="0" fontId="0" fillId="0" borderId="4" xfId="0" applyFont="1" applyBorder="1" applyAlignment="1">
      <alignment horizontal="center"/>
    </xf>
    <xf numFmtId="2" fontId="0" fillId="0" borderId="5" xfId="0" applyNumberFormat="1" applyFont="1" applyBorder="1" applyAlignment="1">
      <alignment horizontal="center"/>
    </xf>
    <xf numFmtId="0" fontId="0" fillId="0" borderId="5" xfId="0" applyFont="1" applyBorder="1" applyAlignment="1">
      <alignment horizontal="center"/>
    </xf>
    <xf numFmtId="1" fontId="0" fillId="0" borderId="0" xfId="0" applyNumberFormat="1" applyAlignment="1">
      <alignment horizontal="right"/>
    </xf>
    <xf numFmtId="2" fontId="16" fillId="0" borderId="4" xfId="0" applyNumberFormat="1" applyFont="1" applyBorder="1" applyAlignment="1">
      <alignment horizontal="center"/>
    </xf>
    <xf numFmtId="0" fontId="0" fillId="0" borderId="6" xfId="0" applyFont="1" applyBorder="1" applyAlignment="1">
      <alignment horizontal="right"/>
    </xf>
    <xf numFmtId="0" fontId="9" fillId="0" borderId="6" xfId="0" applyFont="1" applyBorder="1" applyAlignment="1">
      <alignment horizontal="right"/>
    </xf>
    <xf numFmtId="165" fontId="0" fillId="0" borderId="4" xfId="0" applyNumberFormat="1" applyFont="1" applyBorder="1" applyAlignment="1">
      <alignment horizontal="center"/>
    </xf>
    <xf numFmtId="0" fontId="20" fillId="0" borderId="4" xfId="0" applyFont="1" applyBorder="1" applyAlignment="1">
      <alignment horizontal="right"/>
    </xf>
    <xf numFmtId="0" fontId="0" fillId="0" borderId="0" xfId="0" applyFill="1" applyAlignment="1">
      <alignment horizontal="center"/>
    </xf>
    <xf numFmtId="0" fontId="1" fillId="2" borderId="0" xfId="0" applyFont="1" applyFill="1" applyAlignment="1">
      <alignment horizontal="left" wrapText="1"/>
    </xf>
    <xf numFmtId="0" fontId="0" fillId="0" borderId="0" xfId="0" applyAlignment="1">
      <alignment/>
    </xf>
    <xf numFmtId="0" fontId="0" fillId="0" borderId="0" xfId="0" applyAlignment="1">
      <alignment horizontal="left"/>
    </xf>
    <xf numFmtId="0" fontId="1" fillId="0" borderId="0" xfId="0" applyFont="1" applyAlignment="1">
      <alignment horizontal="left"/>
    </xf>
    <xf numFmtId="0" fontId="1" fillId="0" borderId="0" xfId="0" applyFont="1" applyFill="1" applyAlignment="1">
      <alignment horizontal="left"/>
    </xf>
    <xf numFmtId="0" fontId="0" fillId="4" borderId="0" xfId="0" applyFill="1" applyAlignment="1">
      <alignment horizontal="left"/>
    </xf>
    <xf numFmtId="0" fontId="1" fillId="4" borderId="0" xfId="0" applyFont="1" applyFill="1" applyAlignment="1">
      <alignment horizontal="left"/>
    </xf>
    <xf numFmtId="0" fontId="0" fillId="5" borderId="0" xfId="0" applyFill="1" applyAlignment="1">
      <alignment/>
    </xf>
    <xf numFmtId="0" fontId="1" fillId="5" borderId="0" xfId="0" applyFont="1" applyFill="1" applyAlignment="1">
      <alignment horizontal="right"/>
    </xf>
    <xf numFmtId="0" fontId="9" fillId="0" borderId="3" xfId="0" applyFont="1" applyFill="1" applyBorder="1" applyAlignment="1">
      <alignment horizontal="right"/>
    </xf>
    <xf numFmtId="0" fontId="9" fillId="6" borderId="0" xfId="0" applyFont="1" applyFill="1" applyBorder="1" applyAlignment="1">
      <alignment horizontal="right"/>
    </xf>
    <xf numFmtId="0" fontId="9" fillId="6" borderId="8" xfId="0" applyFont="1" applyFill="1" applyBorder="1" applyAlignment="1">
      <alignment/>
    </xf>
    <xf numFmtId="164" fontId="9" fillId="6" borderId="4" xfId="0" applyNumberFormat="1" applyFont="1" applyFill="1" applyBorder="1" applyAlignment="1">
      <alignment horizontal="center"/>
    </xf>
    <xf numFmtId="0" fontId="20" fillId="0" borderId="10" xfId="0" applyFont="1" applyBorder="1" applyAlignment="1">
      <alignment/>
    </xf>
    <xf numFmtId="0" fontId="22" fillId="0" borderId="10" xfId="0" applyFont="1" applyBorder="1" applyAlignment="1">
      <alignment/>
    </xf>
    <xf numFmtId="0" fontId="0" fillId="0" borderId="0" xfId="0" applyFont="1" applyAlignment="1">
      <alignment/>
    </xf>
    <xf numFmtId="0" fontId="0" fillId="0" borderId="0" xfId="0" applyFont="1" applyBorder="1" applyAlignment="1">
      <alignment/>
    </xf>
    <xf numFmtId="0" fontId="0" fillId="0" borderId="0" xfId="0" applyFont="1" applyAlignment="1">
      <alignment/>
    </xf>
    <xf numFmtId="2" fontId="18" fillId="0" borderId="4" xfId="0" applyNumberFormat="1" applyFont="1" applyBorder="1" applyAlignment="1">
      <alignment horizontal="center"/>
    </xf>
    <xf numFmtId="2" fontId="18" fillId="0" borderId="4" xfId="0" applyNumberFormat="1" applyFont="1" applyBorder="1" applyAlignment="1">
      <alignment horizontal="left"/>
    </xf>
    <xf numFmtId="2" fontId="18" fillId="0" borderId="4" xfId="0" applyNumberFormat="1" applyFont="1" applyBorder="1" applyAlignment="1">
      <alignment horizontal="right"/>
    </xf>
    <xf numFmtId="164" fontId="18" fillId="0" borderId="4" xfId="0" applyNumberFormat="1" applyFont="1" applyBorder="1" applyAlignment="1">
      <alignment horizontal="center"/>
    </xf>
    <xf numFmtId="164" fontId="18" fillId="0" borderId="4" xfId="0" applyNumberFormat="1" applyFont="1" applyBorder="1" applyAlignment="1">
      <alignment horizontal="left"/>
    </xf>
    <xf numFmtId="164" fontId="18" fillId="0" borderId="4" xfId="0" applyNumberFormat="1" applyFont="1" applyBorder="1" applyAlignment="1">
      <alignment/>
    </xf>
    <xf numFmtId="0" fontId="0" fillId="0" borderId="0" xfId="0" applyFont="1" applyAlignment="1">
      <alignment/>
    </xf>
    <xf numFmtId="166" fontId="18" fillId="0" borderId="4" xfId="0" applyNumberFormat="1" applyFont="1" applyBorder="1" applyAlignment="1">
      <alignment horizontal="left"/>
    </xf>
    <xf numFmtId="166" fontId="18" fillId="0" borderId="4" xfId="0" applyNumberFormat="1" applyFont="1" applyBorder="1" applyAlignment="1">
      <alignment horizontal="right"/>
    </xf>
    <xf numFmtId="164" fontId="18" fillId="0" borderId="4" xfId="0" applyNumberFormat="1" applyFont="1" applyBorder="1" applyAlignment="1">
      <alignment horizontal="right"/>
    </xf>
    <xf numFmtId="2" fontId="18" fillId="0" borderId="5" xfId="0" applyNumberFormat="1" applyFont="1" applyBorder="1" applyAlignment="1">
      <alignment horizontal="center"/>
    </xf>
    <xf numFmtId="166" fontId="18" fillId="0" borderId="5" xfId="0" applyNumberFormat="1" applyFont="1" applyBorder="1" applyAlignment="1">
      <alignment horizontal="center"/>
    </xf>
    <xf numFmtId="164" fontId="18" fillId="0" borderId="5" xfId="0" applyNumberFormat="1" applyFont="1" applyBorder="1" applyAlignment="1">
      <alignment horizontal="center"/>
    </xf>
    <xf numFmtId="0" fontId="23" fillId="0" borderId="1" xfId="0" applyFont="1" applyBorder="1" applyAlignment="1" quotePrefix="1">
      <alignment horizontal="right"/>
    </xf>
    <xf numFmtId="0" fontId="24" fillId="0" borderId="2" xfId="0" applyFont="1" applyBorder="1" applyAlignment="1" quotePrefix="1">
      <alignment horizontal="right"/>
    </xf>
    <xf numFmtId="1" fontId="18" fillId="0" borderId="11" xfId="0" applyNumberFormat="1" applyFont="1" applyBorder="1" applyAlignment="1">
      <alignment horizontal="center"/>
    </xf>
    <xf numFmtId="0" fontId="0" fillId="0" borderId="2" xfId="0" applyFont="1" applyBorder="1" applyAlignment="1">
      <alignment horizontal="right" vertical="center"/>
    </xf>
    <xf numFmtId="0" fontId="23" fillId="0" borderId="4" xfId="0" applyFont="1" applyBorder="1" applyAlignment="1" quotePrefix="1">
      <alignment horizontal="right"/>
    </xf>
    <xf numFmtId="0" fontId="24" fillId="0" borderId="4" xfId="0" applyFont="1" applyBorder="1" applyAlignment="1" quotePrefix="1">
      <alignment horizontal="right"/>
    </xf>
    <xf numFmtId="164" fontId="18" fillId="0" borderId="3" xfId="0" applyNumberFormat="1" applyFont="1" applyBorder="1" applyAlignment="1">
      <alignment horizontal="left"/>
    </xf>
    <xf numFmtId="164" fontId="18" fillId="0" borderId="3" xfId="0" applyNumberFormat="1" applyFont="1" applyBorder="1" applyAlignment="1">
      <alignment horizontal="right"/>
    </xf>
    <xf numFmtId="165" fontId="18" fillId="0" borderId="4" xfId="0" applyNumberFormat="1" applyFont="1" applyBorder="1" applyAlignment="1">
      <alignment horizontal="center"/>
    </xf>
    <xf numFmtId="2" fontId="18" fillId="3" borderId="0" xfId="0" applyNumberFormat="1" applyFont="1" applyFill="1" applyAlignment="1">
      <alignment horizontal="right"/>
    </xf>
    <xf numFmtId="164" fontId="18" fillId="3" borderId="0" xfId="0" applyNumberFormat="1" applyFont="1" applyFill="1" applyAlignment="1">
      <alignment horizontal="right"/>
    </xf>
    <xf numFmtId="164" fontId="18" fillId="0" borderId="0" xfId="0" applyNumberFormat="1" applyFont="1" applyFill="1" applyAlignment="1">
      <alignment horizontal="right"/>
    </xf>
    <xf numFmtId="2" fontId="18" fillId="0" borderId="0" xfId="0" applyNumberFormat="1" applyFont="1" applyFill="1" applyAlignment="1">
      <alignment horizontal="right"/>
    </xf>
    <xf numFmtId="166" fontId="18" fillId="3" borderId="0" xfId="0" applyNumberFormat="1" applyFont="1" applyFill="1" applyAlignment="1">
      <alignment horizontal="right"/>
    </xf>
    <xf numFmtId="164" fontId="18" fillId="0" borderId="0" xfId="0" applyNumberFormat="1" applyFont="1" applyAlignment="1">
      <alignment horizontal="right"/>
    </xf>
    <xf numFmtId="166" fontId="18" fillId="0" borderId="0" xfId="0" applyNumberFormat="1" applyFont="1" applyAlignment="1">
      <alignment horizontal="right"/>
    </xf>
    <xf numFmtId="2" fontId="18" fillId="0" borderId="0" xfId="0" applyNumberFormat="1" applyFont="1" applyAlignment="1">
      <alignment horizontal="right"/>
    </xf>
    <xf numFmtId="165" fontId="18" fillId="0" borderId="0" xfId="0" applyNumberFormat="1" applyFont="1" applyFill="1" applyAlignment="1">
      <alignment horizontal="right"/>
    </xf>
    <xf numFmtId="0" fontId="6" fillId="0" borderId="0" xfId="0" applyFont="1" applyAlignment="1">
      <alignment horizontal="left"/>
    </xf>
    <xf numFmtId="0" fontId="6" fillId="0" borderId="0" xfId="0" applyFont="1" applyFill="1" applyAlignment="1">
      <alignment horizontal="left"/>
    </xf>
    <xf numFmtId="0" fontId="1" fillId="0" borderId="0" xfId="0" applyFont="1" applyAlignment="1">
      <alignment/>
    </xf>
    <xf numFmtId="2" fontId="0" fillId="3" borderId="0" xfId="0" applyNumberFormat="1" applyFont="1" applyFill="1" applyAlignment="1">
      <alignment horizontal="right"/>
    </xf>
    <xf numFmtId="2" fontId="18" fillId="0" borderId="0" xfId="0" applyNumberFormat="1" applyFont="1" applyAlignment="1">
      <alignment/>
    </xf>
    <xf numFmtId="0" fontId="0" fillId="0" borderId="4" xfId="0" applyBorder="1" applyAlignment="1">
      <alignment horizontal="center" wrapText="1"/>
    </xf>
    <xf numFmtId="1" fontId="17" fillId="0" borderId="12" xfId="0" applyNumberFormat="1" applyFont="1" applyBorder="1" applyAlignment="1">
      <alignment horizontal="center" vertical="center" wrapText="1"/>
    </xf>
    <xf numFmtId="0" fontId="0" fillId="0" borderId="2" xfId="0" applyBorder="1" applyAlignment="1">
      <alignment/>
    </xf>
    <xf numFmtId="0" fontId="9" fillId="0" borderId="10" xfId="0" applyFont="1" applyFill="1" applyBorder="1" applyAlignment="1">
      <alignment horizontal="right"/>
    </xf>
    <xf numFmtId="164" fontId="18" fillId="0" borderId="13" xfId="0" applyNumberFormat="1" applyFont="1" applyBorder="1" applyAlignment="1">
      <alignment horizontal="center"/>
    </xf>
    <xf numFmtId="164" fontId="0" fillId="0" borderId="0" xfId="0" applyNumberFormat="1" applyFont="1" applyAlignment="1">
      <alignment/>
    </xf>
    <xf numFmtId="164" fontId="0" fillId="0" borderId="0" xfId="0" applyNumberFormat="1" applyFont="1" applyAlignment="1">
      <alignment horizontal="right"/>
    </xf>
    <xf numFmtId="1" fontId="27" fillId="5" borderId="0" xfId="0" applyNumberFormat="1" applyFont="1" applyFill="1" applyAlignment="1">
      <alignment horizontal="right"/>
    </xf>
    <xf numFmtId="0" fontId="20" fillId="0" borderId="0" xfId="0" applyFont="1" applyBorder="1" applyAlignment="1">
      <alignment/>
    </xf>
    <xf numFmtId="0" fontId="28" fillId="0" borderId="0" xfId="0" applyFont="1" applyBorder="1" applyAlignment="1">
      <alignment horizontal="center"/>
    </xf>
    <xf numFmtId="2" fontId="29" fillId="0" borderId="0" xfId="0" applyNumberFormat="1" applyFont="1" applyBorder="1" applyAlignment="1">
      <alignment horizontal="center"/>
    </xf>
    <xf numFmtId="0" fontId="9" fillId="0" borderId="0" xfId="0" applyFont="1" applyBorder="1" applyAlignment="1">
      <alignment/>
    </xf>
    <xf numFmtId="0" fontId="10" fillId="0" borderId="0" xfId="0" applyFont="1" applyFill="1" applyBorder="1" applyAlignment="1">
      <alignment horizontal="right"/>
    </xf>
    <xf numFmtId="2" fontId="18" fillId="0" borderId="0" xfId="0" applyNumberFormat="1" applyFont="1" applyBorder="1" applyAlignment="1">
      <alignment horizontal="center"/>
    </xf>
    <xf numFmtId="0" fontId="0" fillId="0" borderId="0" xfId="0" applyBorder="1" applyAlignment="1">
      <alignment horizontal="right" vertical="center" wrapText="1"/>
    </xf>
    <xf numFmtId="0" fontId="9" fillId="0" borderId="0" xfId="0" applyFont="1" applyBorder="1" applyAlignment="1">
      <alignment horizontal="right" wrapText="1"/>
    </xf>
    <xf numFmtId="2" fontId="18" fillId="0" borderId="0" xfId="0" applyNumberFormat="1" applyFont="1" applyBorder="1" applyAlignment="1">
      <alignment horizontal="left"/>
    </xf>
    <xf numFmtId="2" fontId="18" fillId="0" borderId="0" xfId="0" applyNumberFormat="1" applyFont="1" applyBorder="1" applyAlignment="1">
      <alignment horizontal="right"/>
    </xf>
    <xf numFmtId="0" fontId="9" fillId="6" borderId="1" xfId="0" applyFont="1" applyFill="1" applyBorder="1" applyAlignment="1">
      <alignment/>
    </xf>
    <xf numFmtId="0" fontId="0" fillId="0" borderId="0" xfId="0" applyFont="1" applyFill="1" applyBorder="1" applyAlignment="1">
      <alignment horizontal="right"/>
    </xf>
    <xf numFmtId="164" fontId="18" fillId="0" borderId="0" xfId="0" applyNumberFormat="1" applyFont="1" applyBorder="1" applyAlignment="1">
      <alignment horizontal="center"/>
    </xf>
    <xf numFmtId="164" fontId="18" fillId="0" borderId="0" xfId="0" applyNumberFormat="1" applyFont="1" applyBorder="1" applyAlignment="1">
      <alignment horizontal="left"/>
    </xf>
    <xf numFmtId="164" fontId="18" fillId="0" borderId="0" xfId="0" applyNumberFormat="1" applyFont="1" applyBorder="1" applyAlignment="1">
      <alignment/>
    </xf>
    <xf numFmtId="164" fontId="18" fillId="0" borderId="0" xfId="0" applyNumberFormat="1" applyFont="1" applyBorder="1" applyAlignment="1">
      <alignment horizontal="right"/>
    </xf>
    <xf numFmtId="1" fontId="0" fillId="0" borderId="9" xfId="0" applyNumberFormat="1" applyFont="1" applyBorder="1" applyAlignment="1">
      <alignment horizontal="center"/>
    </xf>
    <xf numFmtId="1" fontId="0" fillId="0" borderId="13" xfId="0" applyNumberFormat="1" applyFont="1" applyBorder="1" applyAlignment="1">
      <alignment horizontal="center"/>
    </xf>
    <xf numFmtId="164" fontId="19" fillId="0" borderId="4" xfId="0" applyNumberFormat="1" applyFont="1" applyBorder="1" applyAlignment="1">
      <alignment horizontal="center"/>
    </xf>
    <xf numFmtId="1" fontId="34" fillId="0" borderId="0" xfId="0" applyNumberFormat="1" applyFont="1" applyBorder="1" applyAlignment="1">
      <alignment horizontal="center" wrapText="1"/>
    </xf>
    <xf numFmtId="1" fontId="33" fillId="0" borderId="0" xfId="0" applyNumberFormat="1" applyFont="1" applyBorder="1" applyAlignment="1">
      <alignment horizontal="center"/>
    </xf>
    <xf numFmtId="0" fontId="0" fillId="0" borderId="0" xfId="0" applyBorder="1" applyAlignment="1">
      <alignment horizontal="right"/>
    </xf>
    <xf numFmtId="0" fontId="1" fillId="0" borderId="0" xfId="0" applyFont="1" applyFill="1" applyAlignment="1">
      <alignment horizontal="right"/>
    </xf>
    <xf numFmtId="1" fontId="27" fillId="0" borderId="0" xfId="0" applyNumberFormat="1" applyFont="1" applyFill="1" applyAlignment="1">
      <alignment horizontal="right"/>
    </xf>
    <xf numFmtId="0" fontId="9" fillId="2" borderId="0" xfId="0" applyFont="1" applyFill="1" applyAlignment="1">
      <alignment horizontal="center" wrapText="1"/>
    </xf>
    <xf numFmtId="2" fontId="0" fillId="0" borderId="0" xfId="0" applyNumberFormat="1" applyFont="1" applyAlignment="1">
      <alignment horizontal="right"/>
    </xf>
    <xf numFmtId="2" fontId="0" fillId="0" borderId="0" xfId="0" applyNumberFormat="1" applyAlignment="1">
      <alignment horizontal="right"/>
    </xf>
    <xf numFmtId="166" fontId="0" fillId="0" borderId="0" xfId="0" applyNumberFormat="1" applyAlignment="1">
      <alignment horizontal="right"/>
    </xf>
    <xf numFmtId="166" fontId="0" fillId="3" borderId="0" xfId="0" applyNumberFormat="1" applyFill="1" applyAlignment="1">
      <alignment horizontal="right"/>
    </xf>
    <xf numFmtId="49" fontId="0" fillId="0" borderId="5" xfId="0" applyNumberFormat="1" applyFont="1" applyBorder="1" applyAlignment="1">
      <alignment horizontal="center"/>
    </xf>
    <xf numFmtId="49" fontId="6" fillId="0" borderId="4" xfId="0" applyNumberFormat="1" applyFont="1" applyBorder="1" applyAlignment="1">
      <alignment horizontal="center"/>
    </xf>
    <xf numFmtId="49" fontId="6" fillId="0" borderId="5" xfId="0" applyNumberFormat="1" applyFont="1" applyBorder="1" applyAlignment="1">
      <alignment horizontal="center"/>
    </xf>
    <xf numFmtId="2" fontId="6" fillId="0" borderId="4" xfId="0" applyNumberFormat="1" applyFont="1" applyBorder="1" applyAlignment="1">
      <alignment horizontal="center"/>
    </xf>
    <xf numFmtId="2" fontId="6" fillId="0" borderId="5" xfId="0" applyNumberFormat="1" applyFont="1" applyBorder="1" applyAlignment="1">
      <alignment horizontal="center"/>
    </xf>
    <xf numFmtId="0" fontId="6" fillId="0" borderId="4" xfId="0" applyFont="1" applyBorder="1" applyAlignment="1">
      <alignment horizontal="center"/>
    </xf>
    <xf numFmtId="164" fontId="0" fillId="0" borderId="4" xfId="0" applyNumberFormat="1" applyFont="1" applyBorder="1" applyAlignment="1">
      <alignment horizontal="center"/>
    </xf>
    <xf numFmtId="0" fontId="6" fillId="0" borderId="5" xfId="0" applyFont="1" applyBorder="1" applyAlignment="1">
      <alignment horizontal="center"/>
    </xf>
    <xf numFmtId="1" fontId="6" fillId="0" borderId="4" xfId="0" applyNumberFormat="1" applyFont="1" applyBorder="1" applyAlignment="1">
      <alignment horizontal="center"/>
    </xf>
    <xf numFmtId="2" fontId="0" fillId="0" borderId="4" xfId="0" applyNumberFormat="1" applyBorder="1" applyAlignment="1">
      <alignment horizontal="center"/>
    </xf>
    <xf numFmtId="164" fontId="0" fillId="0" borderId="4" xfId="0" applyNumberFormat="1" applyBorder="1" applyAlignment="1">
      <alignment horizontal="center"/>
    </xf>
    <xf numFmtId="0" fontId="18" fillId="0" borderId="4" xfId="0" applyFont="1" applyBorder="1" applyAlignment="1">
      <alignment horizontal="center"/>
    </xf>
    <xf numFmtId="1" fontId="0" fillId="3" borderId="0" xfId="0" applyNumberFormat="1" applyFill="1" applyAlignment="1">
      <alignment horizontal="right"/>
    </xf>
    <xf numFmtId="1" fontId="0" fillId="0" borderId="0" xfId="0" applyNumberFormat="1" applyFont="1" applyAlignment="1">
      <alignment/>
    </xf>
    <xf numFmtId="0" fontId="0" fillId="0" borderId="0" xfId="0" applyFill="1" applyAlignment="1">
      <alignment horizontal="right"/>
    </xf>
    <xf numFmtId="1" fontId="0" fillId="0" borderId="0" xfId="0" applyNumberFormat="1" applyFill="1" applyAlignment="1">
      <alignment/>
    </xf>
    <xf numFmtId="2" fontId="0" fillId="0" borderId="0" xfId="0" applyNumberFormat="1" applyAlignment="1">
      <alignment/>
    </xf>
    <xf numFmtId="166" fontId="0" fillId="0" borderId="0" xfId="0" applyNumberFormat="1" applyFont="1" applyAlignment="1">
      <alignment horizontal="right"/>
    </xf>
    <xf numFmtId="166" fontId="18" fillId="0" borderId="4" xfId="0" applyNumberFormat="1" applyFont="1" applyBorder="1" applyAlignment="1">
      <alignment horizontal="center"/>
    </xf>
    <xf numFmtId="164" fontId="6" fillId="0" borderId="4" xfId="0" applyNumberFormat="1" applyFont="1" applyBorder="1" applyAlignment="1">
      <alignment horizontal="center"/>
    </xf>
    <xf numFmtId="0" fontId="0" fillId="0" borderId="0" xfId="0" applyBorder="1" applyAlignment="1">
      <alignment horizontal="center" vertical="center" wrapText="1"/>
    </xf>
    <xf numFmtId="2" fontId="1" fillId="0" borderId="0" xfId="0" applyNumberFormat="1" applyFont="1" applyFill="1" applyAlignment="1">
      <alignment horizontal="right"/>
    </xf>
    <xf numFmtId="164" fontId="18" fillId="0" borderId="0" xfId="0" applyNumberFormat="1" applyFont="1" applyFill="1" applyAlignment="1">
      <alignment/>
    </xf>
    <xf numFmtId="166" fontId="18" fillId="0" borderId="0" xfId="0" applyNumberFormat="1" applyFont="1" applyFill="1" applyAlignment="1">
      <alignment/>
    </xf>
    <xf numFmtId="2" fontId="18" fillId="0" borderId="0" xfId="0" applyNumberFormat="1" applyFont="1" applyFill="1" applyAlignment="1">
      <alignment/>
    </xf>
    <xf numFmtId="0" fontId="0" fillId="0" borderId="2" xfId="0" applyBorder="1" applyAlignment="1">
      <alignment horizontal="right" vertical="center"/>
    </xf>
    <xf numFmtId="0" fontId="20" fillId="0" borderId="0" xfId="0" applyFont="1" applyAlignment="1">
      <alignment/>
    </xf>
    <xf numFmtId="164" fontId="0" fillId="0" borderId="14" xfId="0" applyNumberFormat="1" applyFont="1" applyBorder="1" applyAlignment="1">
      <alignment horizontal="center"/>
    </xf>
    <xf numFmtId="164" fontId="0" fillId="0" borderId="4" xfId="0" applyNumberFormat="1" applyFont="1" applyBorder="1" applyAlignment="1">
      <alignment horizontal="left"/>
    </xf>
    <xf numFmtId="164" fontId="0" fillId="0" borderId="4" xfId="0" applyNumberFormat="1" applyFont="1" applyBorder="1" applyAlignment="1">
      <alignment horizontal="right"/>
    </xf>
    <xf numFmtId="164" fontId="18" fillId="0" borderId="14" xfId="0" applyNumberFormat="1" applyFont="1" applyBorder="1" applyAlignment="1">
      <alignment horizontal="center"/>
    </xf>
    <xf numFmtId="2" fontId="18" fillId="0" borderId="14" xfId="0" applyNumberFormat="1" applyFont="1" applyBorder="1" applyAlignment="1">
      <alignment horizontal="center"/>
    </xf>
    <xf numFmtId="2" fontId="0" fillId="0" borderId="14" xfId="0" applyNumberFormat="1" applyFont="1" applyBorder="1" applyAlignment="1">
      <alignment horizontal="center"/>
    </xf>
    <xf numFmtId="2" fontId="0" fillId="0" borderId="4" xfId="0" applyNumberFormat="1" applyFont="1" applyBorder="1" applyAlignment="1">
      <alignment horizontal="left"/>
    </xf>
    <xf numFmtId="2" fontId="0" fillId="0" borderId="4" xfId="0" applyNumberFormat="1" applyFont="1" applyBorder="1" applyAlignment="1">
      <alignment horizontal="right"/>
    </xf>
    <xf numFmtId="166" fontId="0" fillId="0" borderId="14" xfId="0" applyNumberFormat="1" applyFont="1" applyBorder="1" applyAlignment="1">
      <alignment horizontal="center"/>
    </xf>
    <xf numFmtId="166" fontId="0" fillId="0" borderId="4" xfId="0" applyNumberFormat="1" applyFont="1" applyBorder="1" applyAlignment="1">
      <alignment horizontal="left"/>
    </xf>
    <xf numFmtId="166" fontId="0" fillId="0" borderId="4" xfId="0" applyNumberFormat="1" applyFont="1" applyBorder="1" applyAlignment="1">
      <alignment horizontal="right"/>
    </xf>
    <xf numFmtId="0" fontId="1" fillId="7" borderId="1" xfId="0" applyFont="1" applyFill="1" applyBorder="1" applyAlignment="1">
      <alignment horizontal="left" vertical="center" wrapText="1"/>
    </xf>
    <xf numFmtId="0" fontId="1" fillId="7" borderId="15" xfId="0" applyFont="1" applyFill="1" applyBorder="1" applyAlignment="1">
      <alignment vertical="center" wrapText="1"/>
    </xf>
    <xf numFmtId="0" fontId="0" fillId="7" borderId="7" xfId="0" applyFill="1" applyBorder="1" applyAlignment="1">
      <alignment/>
    </xf>
    <xf numFmtId="0" fontId="1" fillId="7" borderId="6" xfId="0" applyFont="1" applyFill="1" applyBorder="1" applyAlignment="1">
      <alignment horizontal="left" vertical="center" wrapText="1"/>
    </xf>
    <xf numFmtId="165" fontId="0" fillId="0" borderId="3" xfId="0" applyNumberFormat="1" applyFont="1" applyBorder="1" applyAlignment="1">
      <alignment horizontal="center"/>
    </xf>
    <xf numFmtId="164" fontId="1" fillId="0" borderId="3" xfId="0" applyNumberFormat="1" applyFont="1" applyBorder="1" applyAlignment="1">
      <alignment horizontal="center"/>
    </xf>
    <xf numFmtId="164" fontId="0" fillId="0" borderId="5" xfId="0" applyNumberFormat="1" applyFont="1" applyBorder="1" applyAlignment="1">
      <alignment horizontal="center"/>
    </xf>
    <xf numFmtId="1" fontId="0" fillId="0" borderId="11" xfId="0" applyNumberFormat="1" applyFont="1" applyBorder="1" applyAlignment="1">
      <alignment horizontal="center"/>
    </xf>
    <xf numFmtId="1" fontId="30" fillId="0" borderId="5" xfId="0" applyNumberFormat="1" applyFont="1" applyBorder="1" applyAlignment="1">
      <alignment horizontal="center" vertical="center" wrapText="1"/>
    </xf>
    <xf numFmtId="0" fontId="0" fillId="0" borderId="6" xfId="0" applyFont="1" applyBorder="1" applyAlignment="1">
      <alignment/>
    </xf>
    <xf numFmtId="0" fontId="0" fillId="0" borderId="3" xfId="0" applyFont="1" applyBorder="1" applyAlignment="1">
      <alignment/>
    </xf>
    <xf numFmtId="164" fontId="0" fillId="0" borderId="3" xfId="0" applyNumberFormat="1" applyFont="1" applyBorder="1" applyAlignment="1">
      <alignment horizontal="center"/>
    </xf>
    <xf numFmtId="164" fontId="0" fillId="0" borderId="4" xfId="0" applyNumberFormat="1" applyFont="1" applyBorder="1" applyAlignment="1">
      <alignment/>
    </xf>
    <xf numFmtId="2" fontId="1" fillId="0" borderId="4" xfId="0" applyNumberFormat="1" applyFont="1" applyBorder="1" applyAlignment="1">
      <alignment horizontal="center"/>
    </xf>
    <xf numFmtId="2" fontId="1" fillId="0" borderId="5" xfId="0" applyNumberFormat="1" applyFont="1" applyBorder="1" applyAlignment="1">
      <alignment horizontal="center"/>
    </xf>
    <xf numFmtId="2" fontId="1" fillId="0" borderId="3" xfId="0" applyNumberFormat="1" applyFont="1" applyBorder="1" applyAlignment="1">
      <alignment horizontal="center"/>
    </xf>
    <xf numFmtId="2" fontId="0" fillId="0" borderId="3" xfId="0" applyNumberFormat="1" applyFont="1" applyBorder="1" applyAlignment="1">
      <alignment horizontal="center"/>
    </xf>
    <xf numFmtId="2" fontId="0" fillId="0" borderId="4" xfId="0" applyNumberFormat="1" applyFont="1" applyBorder="1" applyAlignment="1">
      <alignment/>
    </xf>
    <xf numFmtId="166" fontId="1" fillId="0" borderId="3" xfId="0" applyNumberFormat="1" applyFont="1" applyBorder="1" applyAlignment="1">
      <alignment horizontal="center"/>
    </xf>
    <xf numFmtId="166" fontId="0" fillId="0" borderId="5" xfId="0" applyNumberFormat="1" applyFont="1" applyBorder="1" applyAlignment="1">
      <alignment horizontal="center"/>
    </xf>
    <xf numFmtId="166" fontId="0" fillId="0" borderId="4" xfId="0" applyNumberFormat="1" applyFont="1" applyBorder="1" applyAlignment="1">
      <alignment horizontal="center"/>
    </xf>
    <xf numFmtId="166" fontId="0" fillId="0" borderId="3" xfId="0" applyNumberFormat="1" applyFont="1" applyBorder="1" applyAlignment="1">
      <alignment horizontal="center"/>
    </xf>
    <xf numFmtId="166" fontId="0" fillId="0" borderId="4" xfId="0" applyNumberFormat="1" applyFont="1" applyBorder="1" applyAlignment="1">
      <alignment/>
    </xf>
    <xf numFmtId="0" fontId="1" fillId="0" borderId="1" xfId="0" applyFont="1" applyBorder="1" applyAlignment="1">
      <alignment horizontal="left"/>
    </xf>
    <xf numFmtId="0" fontId="1" fillId="0" borderId="6" xfId="0" applyFont="1" applyBorder="1" applyAlignment="1">
      <alignment horizontal="left"/>
    </xf>
    <xf numFmtId="0" fontId="1" fillId="0" borderId="3" xfId="0" applyFont="1" applyBorder="1" applyAlignment="1">
      <alignment horizontal="left"/>
    </xf>
    <xf numFmtId="0" fontId="0" fillId="0" borderId="4" xfId="0" applyFont="1" applyBorder="1" applyAlignment="1">
      <alignment horizontal="right"/>
    </xf>
    <xf numFmtId="0" fontId="22" fillId="2" borderId="0" xfId="0" applyFont="1" applyFill="1" applyAlignment="1">
      <alignment horizontal="center" wrapText="1"/>
    </xf>
    <xf numFmtId="0" fontId="19" fillId="0" borderId="0" xfId="0" applyFont="1" applyAlignment="1">
      <alignment horizontal="left"/>
    </xf>
    <xf numFmtId="0" fontId="19" fillId="4" borderId="0" xfId="0" applyFont="1" applyFill="1" applyAlignment="1">
      <alignment horizontal="left"/>
    </xf>
    <xf numFmtId="0" fontId="6" fillId="2" borderId="0" xfId="0" applyFont="1" applyFill="1" applyAlignment="1">
      <alignment horizontal="right" wrapText="1"/>
    </xf>
    <xf numFmtId="0" fontId="0" fillId="0" borderId="8" xfId="0" applyBorder="1" applyAlignment="1">
      <alignment horizontal="right" vertical="center" wrapText="1"/>
    </xf>
    <xf numFmtId="0" fontId="0" fillId="0" borderId="8" xfId="0" applyBorder="1" applyAlignment="1">
      <alignment horizontal="right" vertical="center"/>
    </xf>
    <xf numFmtId="0" fontId="0" fillId="0" borderId="2" xfId="0" applyBorder="1" applyAlignment="1">
      <alignment horizontal="right" vertical="center"/>
    </xf>
    <xf numFmtId="0" fontId="1" fillId="5" borderId="1" xfId="0" applyFont="1" applyFill="1" applyBorder="1" applyAlignment="1">
      <alignment horizontal="left" vertical="center" wrapText="1"/>
    </xf>
    <xf numFmtId="0" fontId="1" fillId="5" borderId="3" xfId="0" applyFont="1" applyFill="1" applyBorder="1" applyAlignment="1">
      <alignment horizontal="left" vertical="center" wrapText="1"/>
    </xf>
    <xf numFmtId="0" fontId="0" fillId="0" borderId="11" xfId="0" applyBorder="1" applyAlignment="1">
      <alignment horizontal="right" vertical="center" wrapText="1"/>
    </xf>
    <xf numFmtId="0" fontId="0" fillId="0" borderId="5" xfId="0" applyBorder="1" applyAlignment="1">
      <alignment horizontal="right" vertical="center" wrapText="1"/>
    </xf>
    <xf numFmtId="0" fontId="9" fillId="0" borderId="15" xfId="0" applyFont="1" applyBorder="1" applyAlignment="1">
      <alignment horizontal="right" vertical="center" wrapText="1"/>
    </xf>
    <xf numFmtId="0" fontId="9" fillId="0" borderId="8" xfId="0" applyFont="1" applyBorder="1" applyAlignment="1">
      <alignment horizontal="right" vertical="center" wrapText="1"/>
    </xf>
    <xf numFmtId="0" fontId="9" fillId="0" borderId="2" xfId="0" applyFont="1" applyBorder="1" applyAlignment="1">
      <alignment horizontal="right" vertical="center" wrapText="1"/>
    </xf>
    <xf numFmtId="0" fontId="14" fillId="0" borderId="15" xfId="0" applyFont="1" applyBorder="1" applyAlignment="1" quotePrefix="1">
      <alignment horizontal="right" vertical="center" wrapText="1"/>
    </xf>
    <xf numFmtId="0" fontId="11" fillId="0" borderId="2" xfId="0" applyFont="1" applyBorder="1" applyAlignment="1">
      <alignment horizontal="right" vertical="center" wrapText="1"/>
    </xf>
    <xf numFmtId="0" fontId="32" fillId="0" borderId="15" xfId="0" applyFont="1" applyBorder="1" applyAlignment="1">
      <alignment horizontal="right" vertical="center" wrapText="1"/>
    </xf>
    <xf numFmtId="0" fontId="32" fillId="0" borderId="2" xfId="0" applyFont="1" applyBorder="1" applyAlignment="1">
      <alignment horizontal="right" vertical="center" wrapText="1"/>
    </xf>
    <xf numFmtId="0" fontId="15" fillId="0" borderId="15" xfId="0" applyFont="1" applyBorder="1" applyAlignment="1" quotePrefix="1">
      <alignment horizontal="right" vertical="center" wrapText="1"/>
    </xf>
    <xf numFmtId="0" fontId="15" fillId="0" borderId="2" xfId="0" applyFont="1" applyBorder="1" applyAlignment="1">
      <alignment horizontal="right" vertical="center" wrapText="1"/>
    </xf>
    <xf numFmtId="0" fontId="0" fillId="0" borderId="12" xfId="0" applyBorder="1" applyAlignment="1">
      <alignment horizontal="right" vertical="center"/>
    </xf>
    <xf numFmtId="0" fontId="30" fillId="0" borderId="15" xfId="0" applyFont="1" applyBorder="1" applyAlignment="1">
      <alignment horizontal="right" vertical="center" wrapText="1"/>
    </xf>
    <xf numFmtId="0" fontId="30" fillId="0" borderId="2" xfId="0" applyFont="1" applyBorder="1" applyAlignment="1">
      <alignment horizontal="right" vertical="center" wrapText="1"/>
    </xf>
    <xf numFmtId="0" fontId="2" fillId="0" borderId="1" xfId="0" applyFont="1" applyBorder="1" applyAlignment="1">
      <alignment horizontal="left" vertical="top" wrapText="1"/>
    </xf>
    <xf numFmtId="0" fontId="2" fillId="0" borderId="3" xfId="0" applyFont="1" applyBorder="1" applyAlignment="1">
      <alignment horizontal="left" vertical="top" wrapText="1"/>
    </xf>
    <xf numFmtId="0" fontId="22" fillId="2" borderId="0" xfId="0" applyFont="1" applyFill="1" applyAlignment="1">
      <alignment horizontal="center" wrapText="1"/>
    </xf>
    <xf numFmtId="0" fontId="1" fillId="8" borderId="1" xfId="0" applyFont="1" applyFill="1" applyBorder="1" applyAlignment="1">
      <alignment horizontal="left" vertical="center" wrapText="1"/>
    </xf>
    <xf numFmtId="0" fontId="1" fillId="8" borderId="3" xfId="0" applyFont="1" applyFill="1" applyBorder="1" applyAlignment="1">
      <alignment horizontal="left" vertical="center" wrapText="1"/>
    </xf>
    <xf numFmtId="0" fontId="1" fillId="7" borderId="1" xfId="0" applyFont="1" applyFill="1" applyBorder="1" applyAlignment="1">
      <alignment horizontal="left" vertical="center" wrapText="1"/>
    </xf>
    <xf numFmtId="0" fontId="1" fillId="7" borderId="3" xfId="0" applyFont="1" applyFill="1" applyBorder="1" applyAlignment="1">
      <alignment horizontal="left" vertical="center" wrapText="1"/>
    </xf>
    <xf numFmtId="0" fontId="0" fillId="0" borderId="0" xfId="0" applyFont="1" applyAlignment="1">
      <alignment horizontal="left"/>
    </xf>
    <xf numFmtId="0" fontId="10" fillId="0" borderId="15" xfId="0" applyFont="1" applyBorder="1" applyAlignment="1">
      <alignment horizontal="right" vertical="center" wrapText="1"/>
    </xf>
    <xf numFmtId="0" fontId="10" fillId="0" borderId="2" xfId="0" applyFont="1" applyBorder="1" applyAlignment="1">
      <alignment horizontal="right" vertical="center" wrapText="1"/>
    </xf>
    <xf numFmtId="0" fontId="0" fillId="0" borderId="8" xfId="0" applyFont="1" applyBorder="1" applyAlignment="1">
      <alignment horizontal="right" vertical="center" wrapText="1"/>
    </xf>
    <xf numFmtId="0" fontId="0" fillId="0" borderId="8" xfId="0" applyFont="1" applyBorder="1" applyAlignment="1">
      <alignment horizontal="right" vertical="center"/>
    </xf>
    <xf numFmtId="0" fontId="0" fillId="0" borderId="2" xfId="0" applyFont="1" applyBorder="1" applyAlignment="1">
      <alignment horizontal="right" vertical="center"/>
    </xf>
    <xf numFmtId="0" fontId="13" fillId="0" borderId="15" xfId="0" applyFont="1" applyBorder="1" applyAlignment="1">
      <alignment horizontal="right" vertical="center" wrapText="1"/>
    </xf>
    <xf numFmtId="0" fontId="13" fillId="0" borderId="2" xfId="0" applyFont="1" applyBorder="1" applyAlignment="1">
      <alignment horizontal="right" vertical="center" wrapText="1"/>
    </xf>
    <xf numFmtId="0" fontId="0" fillId="0" borderId="8" xfId="0" applyFont="1" applyBorder="1" applyAlignment="1">
      <alignment horizontal="right" vertical="center" wrapText="1"/>
    </xf>
    <xf numFmtId="0" fontId="0" fillId="0" borderId="8" xfId="0" applyFont="1" applyBorder="1" applyAlignment="1">
      <alignment horizontal="right" vertical="center"/>
    </xf>
    <xf numFmtId="0" fontId="0" fillId="0" borderId="2" xfId="0" applyFont="1" applyBorder="1" applyAlignment="1">
      <alignment horizontal="right" vertical="center"/>
    </xf>
    <xf numFmtId="0" fontId="0" fillId="0" borderId="11" xfId="0" applyFont="1" applyBorder="1" applyAlignment="1">
      <alignment horizontal="right" vertical="center" wrapText="1"/>
    </xf>
    <xf numFmtId="0" fontId="0" fillId="0" borderId="12" xfId="0" applyFont="1" applyBorder="1" applyAlignment="1">
      <alignment horizontal="right" vertical="center" wrapText="1"/>
    </xf>
    <xf numFmtId="0" fontId="0" fillId="0" borderId="5" xfId="0" applyFont="1" applyBorder="1" applyAlignment="1">
      <alignment horizontal="right" vertical="center"/>
    </xf>
    <xf numFmtId="0" fontId="0" fillId="0" borderId="0" xfId="0" applyBorder="1" applyAlignment="1">
      <alignment horizontal="right" vertical="center" wrapText="1"/>
    </xf>
    <xf numFmtId="0" fontId="25" fillId="0" borderId="15" xfId="0" applyFont="1" applyBorder="1" applyAlignment="1" quotePrefix="1">
      <alignment horizontal="right" vertical="center" wrapText="1"/>
    </xf>
    <xf numFmtId="0" fontId="23" fillId="0" borderId="2" xfId="0" applyFont="1" applyBorder="1" applyAlignment="1">
      <alignment horizontal="right" vertical="center" wrapText="1"/>
    </xf>
    <xf numFmtId="0" fontId="31" fillId="0" borderId="15" xfId="0" applyFont="1" applyBorder="1" applyAlignment="1">
      <alignment horizontal="right" vertical="center" wrapText="1"/>
    </xf>
    <xf numFmtId="0" fontId="31" fillId="0" borderId="2" xfId="0" applyFont="1" applyBorder="1" applyAlignment="1">
      <alignment horizontal="right" vertical="center" wrapText="1"/>
    </xf>
    <xf numFmtId="0" fontId="0" fillId="0" borderId="8" xfId="0" applyFont="1" applyBorder="1" applyAlignment="1">
      <alignment horizontal="right" vertical="center" wrapText="1"/>
    </xf>
    <xf numFmtId="0" fontId="26" fillId="0" borderId="15" xfId="0" applyFont="1" applyBorder="1" applyAlignment="1" quotePrefix="1">
      <alignment horizontal="right" vertical="center" wrapText="1"/>
    </xf>
    <xf numFmtId="0" fontId="26" fillId="0" borderId="2" xfId="0" applyFont="1" applyBorder="1" applyAlignment="1">
      <alignment horizontal="right"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10" fillId="0" borderId="11" xfId="0" applyFont="1" applyBorder="1" applyAlignment="1">
      <alignment horizontal="right" vertical="center" wrapText="1"/>
    </xf>
    <xf numFmtId="0" fontId="10" fillId="0" borderId="5" xfId="0" applyFont="1" applyBorder="1" applyAlignment="1">
      <alignment horizontal="right" vertical="center" wrapText="1"/>
    </xf>
    <xf numFmtId="0" fontId="9" fillId="0" borderId="11" xfId="0" applyFont="1" applyBorder="1" applyAlignment="1">
      <alignment horizontal="right" vertical="center" wrapText="1"/>
    </xf>
    <xf numFmtId="0" fontId="9" fillId="0" borderId="12" xfId="0" applyFont="1" applyBorder="1" applyAlignment="1">
      <alignment horizontal="right" vertical="center" wrapText="1"/>
    </xf>
    <xf numFmtId="0" fontId="9" fillId="0" borderId="5" xfId="0" applyFont="1" applyBorder="1" applyAlignment="1">
      <alignment horizontal="right" vertical="center" wrapText="1"/>
    </xf>
    <xf numFmtId="0" fontId="0" fillId="0" borderId="11" xfId="0" applyFont="1" applyBorder="1" applyAlignment="1">
      <alignment horizontal="right" vertical="center" wrapText="1"/>
    </xf>
    <xf numFmtId="0" fontId="0" fillId="0" borderId="12" xfId="0" applyFont="1" applyBorder="1" applyAlignment="1">
      <alignment horizontal="right" vertical="center" wrapText="1"/>
    </xf>
    <xf numFmtId="0" fontId="0" fillId="0" borderId="5" xfId="0" applyFont="1" applyBorder="1" applyAlignment="1">
      <alignment horizontal="right" vertical="center" wrapText="1"/>
    </xf>
    <xf numFmtId="0" fontId="14" fillId="0" borderId="11" xfId="0" applyFont="1" applyBorder="1" applyAlignment="1" quotePrefix="1">
      <alignment horizontal="right" vertical="center" wrapText="1"/>
    </xf>
    <xf numFmtId="0" fontId="14" fillId="0" borderId="5" xfId="0" applyFont="1" applyBorder="1" applyAlignment="1" quotePrefix="1">
      <alignment horizontal="right" vertical="center" wrapText="1"/>
    </xf>
    <xf numFmtId="0" fontId="32" fillId="0" borderId="11" xfId="0" applyFont="1" applyBorder="1" applyAlignment="1">
      <alignment horizontal="right" vertical="center" wrapText="1"/>
    </xf>
    <xf numFmtId="0" fontId="32" fillId="0" borderId="5" xfId="0" applyFont="1" applyBorder="1" applyAlignment="1">
      <alignment horizontal="right" vertical="center" wrapText="1"/>
    </xf>
    <xf numFmtId="0" fontId="15" fillId="0" borderId="11" xfId="0" applyFont="1" applyBorder="1" applyAlignment="1" quotePrefix="1">
      <alignment horizontal="right" vertical="center" wrapText="1"/>
    </xf>
    <xf numFmtId="0" fontId="15" fillId="0" borderId="5" xfId="0" applyFont="1" applyBorder="1" applyAlignment="1" quotePrefix="1">
      <alignment horizontal="right" vertical="center" wrapText="1"/>
    </xf>
    <xf numFmtId="0" fontId="15" fillId="0" borderId="8" xfId="0" applyFont="1" applyBorder="1" applyAlignment="1">
      <alignment horizontal="righ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Post1-Pre</a:t>
            </a:r>
          </a:p>
        </c:rich>
      </c:tx>
      <c:layout>
        <c:manualLayout>
          <c:xMode val="factor"/>
          <c:yMode val="factor"/>
          <c:x val="-0.28325"/>
          <c:y val="0.056"/>
        </c:manualLayout>
      </c:layout>
      <c:spPr>
        <a:noFill/>
        <a:ln>
          <a:noFill/>
        </a:ln>
      </c:spPr>
    </c:title>
    <c:plotArea>
      <c:layout>
        <c:manualLayout>
          <c:xMode val="edge"/>
          <c:yMode val="edge"/>
          <c:x val="0.02275"/>
          <c:y val="0.15275"/>
          <c:w val="0.7967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3366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Data!$M$24:$M$43</c:f>
              <c:numCache>
                <c:ptCount val="20"/>
                <c:pt idx="0">
                  <c:v>-1</c:v>
                </c:pt>
                <c:pt idx="1">
                  <c:v>-1</c:v>
                </c:pt>
                <c:pt idx="2">
                  <c:v>0.8999999999999986</c:v>
                </c:pt>
                <c:pt idx="3">
                  <c:v>-0.40000000000000036</c:v>
                </c:pt>
                <c:pt idx="4">
                  <c:v>0.20000000000000107</c:v>
                </c:pt>
                <c:pt idx="5">
                  <c:v>-0.8000000000000007</c:v>
                </c:pt>
                <c:pt idx="6">
                  <c:v>0.3999999999999986</c:v>
                </c:pt>
                <c:pt idx="7">
                  <c:v>0.7999999999999989</c:v>
                </c:pt>
                <c:pt idx="8">
                  <c:v>0.29999999999999893</c:v>
                </c:pt>
                <c:pt idx="9">
                  <c:v>0.5999999999999996</c:v>
                </c:pt>
                <c:pt idx="10">
                  <c:v>0.5999999999999996</c:v>
                </c:pt>
                <c:pt idx="11">
                  <c:v>0.3000000000000007</c:v>
                </c:pt>
                <c:pt idx="12">
                  <c:v>-0.1999999999999993</c:v>
                </c:pt>
                <c:pt idx="13">
                  <c:v>-0.5999999999999996</c:v>
                </c:pt>
                <c:pt idx="14">
                  <c:v>-0.6999999999999993</c:v>
                </c:pt>
                <c:pt idx="15">
                  <c:v>-0.29999999999999893</c:v>
                </c:pt>
                <c:pt idx="16">
                  <c:v>-0.6000000000000014</c:v>
                </c:pt>
                <c:pt idx="17">
                  <c:v>0.9000000000000004</c:v>
                </c:pt>
                <c:pt idx="18">
                  <c:v>0.5</c:v>
                </c:pt>
                <c:pt idx="19">
                  <c:v>0.5999999999999996</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Data!$M$51:$M$70</c:f>
              <c:numCache>
                <c:ptCount val="20"/>
                <c:pt idx="0">
                  <c:v>-1.1999999999999993</c:v>
                </c:pt>
                <c:pt idx="1">
                  <c:v>-0.5</c:v>
                </c:pt>
                <c:pt idx="2">
                  <c:v>-0.3000000000000007</c:v>
                </c:pt>
                <c:pt idx="3">
                  <c:v>-1.1000000000000005</c:v>
                </c:pt>
                <c:pt idx="4">
                  <c:v>-1</c:v>
                </c:pt>
                <c:pt idx="5">
                  <c:v>-1.299999999999999</c:v>
                </c:pt>
                <c:pt idx="6">
                  <c:v>-1.4000000000000004</c:v>
                </c:pt>
                <c:pt idx="7">
                  <c:v>-2</c:v>
                </c:pt>
                <c:pt idx="8">
                  <c:v>-0.5</c:v>
                </c:pt>
                <c:pt idx="9">
                  <c:v>0.5</c:v>
                </c:pt>
                <c:pt idx="10">
                  <c:v>-0.5999999999999996</c:v>
                </c:pt>
                <c:pt idx="11">
                  <c:v>-0.5999999999999996</c:v>
                </c:pt>
                <c:pt idx="12">
                  <c:v>0.40000000000000036</c:v>
                </c:pt>
                <c:pt idx="13">
                  <c:v>-0.9000000000000004</c:v>
                </c:pt>
                <c:pt idx="14">
                  <c:v>-1.7000000000000002</c:v>
                </c:pt>
                <c:pt idx="15">
                  <c:v>-0.9000000000000004</c:v>
                </c:pt>
                <c:pt idx="16">
                  <c:v>-3.9000000000000004</c:v>
                </c:pt>
                <c:pt idx="17">
                  <c:v>-2.8999999999999986</c:v>
                </c:pt>
                <c:pt idx="18">
                  <c:v>-3.3999999999999986</c:v>
                </c:pt>
                <c:pt idx="19">
                  <c:v>-0.5999999999999996</c:v>
                </c:pt>
              </c:numCache>
            </c:numRef>
          </c:yVal>
          <c:smooth val="0"/>
        </c:ser>
        <c:axId val="60738275"/>
        <c:axId val="9773564"/>
      </c:scatterChart>
      <c:valAx>
        <c:axId val="60738275"/>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9773564"/>
        <c:crosses val="autoZero"/>
        <c:crossBetween val="midCat"/>
        <c:dispUnits/>
      </c:valAx>
      <c:valAx>
        <c:axId val="9773564"/>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60738275"/>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Post2-Pre</a:t>
            </a:r>
          </a:p>
        </c:rich>
      </c:tx>
      <c:layout>
        <c:manualLayout>
          <c:xMode val="factor"/>
          <c:yMode val="factor"/>
          <c:x val="-0.28325"/>
          <c:y val="0.056"/>
        </c:manualLayout>
      </c:layout>
      <c:spPr>
        <a:noFill/>
        <a:ln>
          <a:noFill/>
        </a:ln>
      </c:spPr>
    </c:title>
    <c:plotArea>
      <c:layout>
        <c:manualLayout>
          <c:xMode val="edge"/>
          <c:yMode val="edge"/>
          <c:x val="0.023"/>
          <c:y val="0.1515"/>
          <c:w val="0.79175"/>
          <c:h val="0.74375"/>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Data!$CD$24:$CD$43</c:f>
              <c:numCache>
                <c:ptCount val="20"/>
                <c:pt idx="0">
                  <c:v>-0.03238373641966136</c:v>
                </c:pt>
                <c:pt idx="1">
                  <c:v>0</c:v>
                </c:pt>
                <c:pt idx="2">
                  <c:v>0.004624348584054971</c:v>
                </c:pt>
                <c:pt idx="3">
                  <c:v>-0.03789498550946979</c:v>
                </c:pt>
                <c:pt idx="4">
                  <c:v>-0.010494651984480685</c:v>
                </c:pt>
                <c:pt idx="5">
                  <c:v>-0.005729966146875709</c:v>
                </c:pt>
                <c:pt idx="6">
                  <c:v>0.0032759255559755007</c:v>
                </c:pt>
                <c:pt idx="7">
                  <c:v>0.0049890630080502985</c:v>
                </c:pt>
                <c:pt idx="8">
                  <c:v>0.00867171952095852</c:v>
                </c:pt>
                <c:pt idx="9">
                  <c:v>-0.0032088703035682564</c:v>
                </c:pt>
                <c:pt idx="10">
                  <c:v>-0.006954278796142466</c:v>
                </c:pt>
                <c:pt idx="11">
                  <c:v>0</c:v>
                </c:pt>
                <c:pt idx="12">
                  <c:v>0.003055457214447832</c:v>
                </c:pt>
                <c:pt idx="13">
                  <c:v>0.01000105597315415</c:v>
                </c:pt>
                <c:pt idx="14">
                  <c:v>0.03150594703095472</c:v>
                </c:pt>
                <c:pt idx="15">
                  <c:v>0.0028994087376232325</c:v>
                </c:pt>
                <c:pt idx="16">
                  <c:v>-0.004765783041648097</c:v>
                </c:pt>
                <c:pt idx="17">
                  <c:v>0.016286937217748876</c:v>
                </c:pt>
                <c:pt idx="18">
                  <c:v>0.011743382388611168</c:v>
                </c:pt>
                <c:pt idx="19">
                  <c:v>0.0015414244854364267</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Data!$CD$51:$CD$70</c:f>
              <c:numCache>
                <c:ptCount val="20"/>
                <c:pt idx="0">
                  <c:v>-0.02242058805833813</c:v>
                </c:pt>
                <c:pt idx="1">
                  <c:v>0.0029172683104897734</c:v>
                </c:pt>
                <c:pt idx="2">
                  <c:v>-0.00579892241225205</c:v>
                </c:pt>
                <c:pt idx="3">
                  <c:v>0.013093006634359694</c:v>
                </c:pt>
                <c:pt idx="4">
                  <c:v>-0.015512741508143357</c:v>
                </c:pt>
                <c:pt idx="5">
                  <c:v>-0.05965266664392399</c:v>
                </c:pt>
                <c:pt idx="6">
                  <c:v>-0.021643463040733724</c:v>
                </c:pt>
                <c:pt idx="7">
                  <c:v>-0.0070306992745927666</c:v>
                </c:pt>
                <c:pt idx="8">
                  <c:v>-0.00297352546131302</c:v>
                </c:pt>
                <c:pt idx="9">
                  <c:v>0.018085236260785564</c:v>
                </c:pt>
                <c:pt idx="10">
                  <c:v>-0.0049456455888831075</c:v>
                </c:pt>
                <c:pt idx="11">
                  <c:v>-0.0031586603427477544</c:v>
                </c:pt>
                <c:pt idx="12">
                  <c:v>0.003410511894245072</c:v>
                </c:pt>
                <c:pt idx="13">
                  <c:v>0.004438640628511292</c:v>
                </c:pt>
                <c:pt idx="14">
                  <c:v>-0.023643056138431373</c:v>
                </c:pt>
                <c:pt idx="15">
                  <c:v>-0.03523637007480501</c:v>
                </c:pt>
                <c:pt idx="16">
                  <c:v>0.010830117144808526</c:v>
                </c:pt>
                <c:pt idx="17">
                  <c:v>-0.05739674832683728</c:v>
                </c:pt>
                <c:pt idx="18">
                  <c:v>-0.0393113339361143</c:v>
                </c:pt>
                <c:pt idx="19">
                  <c:v>0.008104867031781537</c:v>
                </c:pt>
              </c:numCache>
            </c:numRef>
          </c:yVal>
          <c:smooth val="0"/>
        </c:ser>
        <c:axId val="43281965"/>
        <c:axId val="53993366"/>
      </c:scatterChart>
      <c:valAx>
        <c:axId val="43281965"/>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53993366"/>
        <c:crosses val="autoZero"/>
        <c:crossBetween val="midCat"/>
        <c:dispUnits/>
      </c:valAx>
      <c:valAx>
        <c:axId val="53993366"/>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43281965"/>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Post2-Pre</a:t>
            </a:r>
          </a:p>
        </c:rich>
      </c:tx>
      <c:layout>
        <c:manualLayout>
          <c:xMode val="factor"/>
          <c:yMode val="factor"/>
          <c:x val="-0.28325"/>
          <c:y val="0.056"/>
        </c:manualLayout>
      </c:layout>
      <c:spPr>
        <a:noFill/>
        <a:ln>
          <a:noFill/>
        </a:ln>
      </c:spPr>
    </c:title>
    <c:plotArea>
      <c:layout>
        <c:manualLayout>
          <c:xMode val="edge"/>
          <c:yMode val="edge"/>
          <c:x val="0.02275"/>
          <c:y val="0.15275"/>
          <c:w val="0.7967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Data!$N$24:$N$43</c:f>
              <c:numCache>
                <c:ptCount val="20"/>
                <c:pt idx="0">
                  <c:v>-2</c:v>
                </c:pt>
                <c:pt idx="1">
                  <c:v>0</c:v>
                </c:pt>
                <c:pt idx="2">
                  <c:v>0.29999999999999893</c:v>
                </c:pt>
                <c:pt idx="3">
                  <c:v>-2.700000000000001</c:v>
                </c:pt>
                <c:pt idx="4">
                  <c:v>-0.6999999999999993</c:v>
                </c:pt>
                <c:pt idx="5">
                  <c:v>-0.40000000000000036</c:v>
                </c:pt>
                <c:pt idx="6">
                  <c:v>0.1999999999999993</c:v>
                </c:pt>
                <c:pt idx="7">
                  <c:v>0.29999999999999893</c:v>
                </c:pt>
                <c:pt idx="8">
                  <c:v>0.5</c:v>
                </c:pt>
                <c:pt idx="9">
                  <c:v>-0.1999999999999993</c:v>
                </c:pt>
                <c:pt idx="10">
                  <c:v>-0.40000000000000036</c:v>
                </c:pt>
                <c:pt idx="11">
                  <c:v>0</c:v>
                </c:pt>
                <c:pt idx="12">
                  <c:v>0.20000000000000107</c:v>
                </c:pt>
                <c:pt idx="13">
                  <c:v>0.6000000000000014</c:v>
                </c:pt>
                <c:pt idx="14">
                  <c:v>2.1000000000000014</c:v>
                </c:pt>
                <c:pt idx="15">
                  <c:v>0.20000000000000107</c:v>
                </c:pt>
                <c:pt idx="16">
                  <c:v>-0.3000000000000007</c:v>
                </c:pt>
                <c:pt idx="17">
                  <c:v>1.200000000000001</c:v>
                </c:pt>
                <c:pt idx="18">
                  <c:v>0.8000000000000007</c:v>
                </c:pt>
                <c:pt idx="19">
                  <c:v>0.09999999999999964</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Data!$N$51:$N$70</c:f>
              <c:numCache>
                <c:ptCount val="20"/>
                <c:pt idx="0">
                  <c:v>-1.5</c:v>
                </c:pt>
                <c:pt idx="1">
                  <c:v>0.1999999999999993</c:v>
                </c:pt>
                <c:pt idx="2">
                  <c:v>-0.40000000000000036</c:v>
                </c:pt>
                <c:pt idx="3">
                  <c:v>0.6999999999999993</c:v>
                </c:pt>
                <c:pt idx="4">
                  <c:v>-1.1000000000000014</c:v>
                </c:pt>
                <c:pt idx="5">
                  <c:v>-3.8999999999999986</c:v>
                </c:pt>
                <c:pt idx="6">
                  <c:v>-1.2000000000000002</c:v>
                </c:pt>
                <c:pt idx="7">
                  <c:v>-0.5</c:v>
                </c:pt>
                <c:pt idx="8">
                  <c:v>-0.1999999999999993</c:v>
                </c:pt>
                <c:pt idx="9">
                  <c:v>1.1999999999999993</c:v>
                </c:pt>
                <c:pt idx="10">
                  <c:v>-0.3000000000000007</c:v>
                </c:pt>
                <c:pt idx="11">
                  <c:v>-0.20000000000000107</c:v>
                </c:pt>
                <c:pt idx="12">
                  <c:v>0.1999999999999993</c:v>
                </c:pt>
                <c:pt idx="13">
                  <c:v>0.3000000000000007</c:v>
                </c:pt>
                <c:pt idx="14">
                  <c:v>-1.3000000000000007</c:v>
                </c:pt>
                <c:pt idx="15">
                  <c:v>-2.3000000000000007</c:v>
                </c:pt>
                <c:pt idx="16">
                  <c:v>0.7999999999999989</c:v>
                </c:pt>
                <c:pt idx="17">
                  <c:v>-3.5</c:v>
                </c:pt>
                <c:pt idx="18">
                  <c:v>-2.5</c:v>
                </c:pt>
                <c:pt idx="19">
                  <c:v>0.5</c:v>
                </c:pt>
              </c:numCache>
            </c:numRef>
          </c:yVal>
          <c:smooth val="0"/>
        </c:ser>
        <c:axId val="20853213"/>
        <c:axId val="53461190"/>
      </c:scatterChart>
      <c:valAx>
        <c:axId val="20853213"/>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53461190"/>
        <c:crosses val="autoZero"/>
        <c:crossBetween val="midCat"/>
        <c:dispUnits/>
      </c:valAx>
      <c:valAx>
        <c:axId val="53461190"/>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20853213"/>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Post1-Pre</a:t>
            </a:r>
          </a:p>
        </c:rich>
      </c:tx>
      <c:layout>
        <c:manualLayout>
          <c:xMode val="factor"/>
          <c:yMode val="factor"/>
          <c:x val="-0.28325"/>
          <c:y val="0.056"/>
        </c:manualLayout>
      </c:layout>
      <c:spPr>
        <a:noFill/>
        <a:ln>
          <a:noFill/>
        </a:ln>
      </c:spPr>
    </c:title>
    <c:plotArea>
      <c:layout>
        <c:manualLayout>
          <c:xMode val="edge"/>
          <c:yMode val="edge"/>
          <c:x val="0.02325"/>
          <c:y val="0.15275"/>
          <c:w val="0.791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3366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Data!$AJ$24:$AJ$43</c:f>
              <c:numCache>
                <c:ptCount val="20"/>
                <c:pt idx="0">
                  <c:v>-8.934510033584985</c:v>
                </c:pt>
                <c:pt idx="1">
                  <c:v>-8.1345639453952</c:v>
                </c:pt>
                <c:pt idx="2">
                  <c:v>7.350246199292627</c:v>
                </c:pt>
                <c:pt idx="3">
                  <c:v>-2.484599858653098</c:v>
                </c:pt>
                <c:pt idx="4">
                  <c:v>1.5151805020602183</c:v>
                </c:pt>
                <c:pt idx="5">
                  <c:v>-5.715841383994814</c:v>
                </c:pt>
                <c:pt idx="6">
                  <c:v>3.8099846232270522</c:v>
                </c:pt>
                <c:pt idx="7">
                  <c:v>7.770898432731599</c:v>
                </c:pt>
                <c:pt idx="8">
                  <c:v>3.315220731690033</c:v>
                </c:pt>
                <c:pt idx="9">
                  <c:v>5.310982531394842</c:v>
                </c:pt>
                <c:pt idx="10">
                  <c:v>6.2520356981333975</c:v>
                </c:pt>
                <c:pt idx="11">
                  <c:v>2.5752496102415137</c:v>
                </c:pt>
                <c:pt idx="12">
                  <c:v>-1.6667052485211684</c:v>
                </c:pt>
                <c:pt idx="13">
                  <c:v>-6.3851471986532715</c:v>
                </c:pt>
                <c:pt idx="14">
                  <c:v>-6.1693569005339555</c:v>
                </c:pt>
                <c:pt idx="15">
                  <c:v>-2.2141125877213312</c:v>
                </c:pt>
                <c:pt idx="16">
                  <c:v>-5.4558984250434435</c:v>
                </c:pt>
                <c:pt idx="17">
                  <c:v>5.608946665104327</c:v>
                </c:pt>
                <c:pt idx="18">
                  <c:v>3.774032798284736</c:v>
                </c:pt>
                <c:pt idx="19">
                  <c:v>4.9190244190772034</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Data!$AJ$51:$AJ$70</c:f>
              <c:numCache>
                <c:ptCount val="20"/>
                <c:pt idx="0">
                  <c:v>-9.237332013101536</c:v>
                </c:pt>
                <c:pt idx="1">
                  <c:v>-3.774032798284736</c:v>
                </c:pt>
                <c:pt idx="2">
                  <c:v>-2.166149678117904</c:v>
                </c:pt>
                <c:pt idx="3">
                  <c:v>-16.093036681263726</c:v>
                </c:pt>
                <c:pt idx="4">
                  <c:v>-6.759329113252875</c:v>
                </c:pt>
                <c:pt idx="5">
                  <c:v>-9.601465323958848</c:v>
                </c:pt>
                <c:pt idx="6">
                  <c:v>-16.907633004393432</c:v>
                </c:pt>
                <c:pt idx="7">
                  <c:v>-14.208251361377279</c:v>
                </c:pt>
                <c:pt idx="8">
                  <c:v>-3.891541624967374</c:v>
                </c:pt>
                <c:pt idx="9">
                  <c:v>4.082199452025549</c:v>
                </c:pt>
                <c:pt idx="10">
                  <c:v>-5.9423420470800465</c:v>
                </c:pt>
                <c:pt idx="11">
                  <c:v>-5.406722127027592</c:v>
                </c:pt>
                <c:pt idx="12">
                  <c:v>4.167269640056816</c:v>
                </c:pt>
                <c:pt idx="13">
                  <c:v>-7.174390485884118</c:v>
                </c:pt>
                <c:pt idx="14">
                  <c:v>-21.197025071608465</c:v>
                </c:pt>
                <c:pt idx="15">
                  <c:v>-7.006756261671683</c:v>
                </c:pt>
                <c:pt idx="16">
                  <c:v>-28.141245943818575</c:v>
                </c:pt>
                <c:pt idx="17">
                  <c:v>-27.142155158000037</c:v>
                </c:pt>
                <c:pt idx="18">
                  <c:v>-31.158759330533513</c:v>
                </c:pt>
                <c:pt idx="19">
                  <c:v>-5.9423420470800465</c:v>
                </c:pt>
              </c:numCache>
            </c:numRef>
          </c:yVal>
          <c:smooth val="0"/>
        </c:ser>
        <c:axId val="11388663"/>
        <c:axId val="35389104"/>
      </c:scatterChart>
      <c:valAx>
        <c:axId val="11388663"/>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35389104"/>
        <c:crosses val="autoZero"/>
        <c:crossBetween val="midCat"/>
        <c:dispUnits/>
      </c:valAx>
      <c:valAx>
        <c:axId val="35389104"/>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11388663"/>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Post2-Pre</a:t>
            </a:r>
          </a:p>
        </c:rich>
      </c:tx>
      <c:layout>
        <c:manualLayout>
          <c:xMode val="factor"/>
          <c:yMode val="factor"/>
          <c:x val="-0.28325"/>
          <c:y val="0.056"/>
        </c:manualLayout>
      </c:layout>
      <c:spPr>
        <a:noFill/>
        <a:ln>
          <a:noFill/>
        </a:ln>
      </c:spPr>
    </c:title>
    <c:plotArea>
      <c:layout>
        <c:manualLayout>
          <c:xMode val="edge"/>
          <c:yMode val="edge"/>
          <c:x val="0.02325"/>
          <c:y val="0.15275"/>
          <c:w val="0.791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Data!$AK$24:$AK$43</c:f>
              <c:numCache>
                <c:ptCount val="20"/>
                <c:pt idx="0">
                  <c:v>-18.746295629437327</c:v>
                </c:pt>
                <c:pt idx="1">
                  <c:v>0</c:v>
                </c:pt>
                <c:pt idx="2">
                  <c:v>2.510592113107606</c:v>
                </c:pt>
                <c:pt idx="3">
                  <c:v>-18.10953150707104</c:v>
                </c:pt>
                <c:pt idx="4">
                  <c:v>-5.4915757596114645</c:v>
                </c:pt>
                <c:pt idx="5">
                  <c:v>-2.8170876966696596</c:v>
                </c:pt>
                <c:pt idx="6">
                  <c:v>1.9231361927887747</c:v>
                </c:pt>
                <c:pt idx="7">
                  <c:v>2.985296314968082</c:v>
                </c:pt>
                <c:pt idx="8">
                  <c:v>5.465841253786408</c:v>
                </c:pt>
                <c:pt idx="9">
                  <c:v>-1.8349138668196758</c:v>
                </c:pt>
                <c:pt idx="10">
                  <c:v>-4.396312342111628</c:v>
                </c:pt>
                <c:pt idx="11">
                  <c:v>0</c:v>
                </c:pt>
                <c:pt idx="12">
                  <c:v>1.6393809775676687</c:v>
                </c:pt>
                <c:pt idx="13">
                  <c:v>6.00180097262529</c:v>
                </c:pt>
                <c:pt idx="14">
                  <c:v>16.507975035944895</c:v>
                </c:pt>
                <c:pt idx="15">
                  <c:v>1.4493007302567094</c:v>
                </c:pt>
                <c:pt idx="16">
                  <c:v>-2.690745291992414</c:v>
                </c:pt>
                <c:pt idx="17">
                  <c:v>7.410797215372213</c:v>
                </c:pt>
                <c:pt idx="18">
                  <c:v>5.971923470162267</c:v>
                </c:pt>
                <c:pt idx="19">
                  <c:v>0.8368249670516548</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Data!$AK$51:$AK$70</c:f>
              <c:numCache>
                <c:ptCount val="20"/>
                <c:pt idx="0">
                  <c:v>-11.68643401393112</c:v>
                </c:pt>
                <c:pt idx="1">
                  <c:v>1.470614738969516</c:v>
                </c:pt>
                <c:pt idx="2">
                  <c:v>-2.8987536873251543</c:v>
                </c:pt>
                <c:pt idx="3">
                  <c:v>9.038406146826901</c:v>
                </c:pt>
                <c:pt idx="4">
                  <c:v>-7.461086379117489</c:v>
                </c:pt>
                <c:pt idx="5">
                  <c:v>-32.10980693716252</c:v>
                </c:pt>
                <c:pt idx="6">
                  <c:v>-14.310084364067336</c:v>
                </c:pt>
                <c:pt idx="7">
                  <c:v>-3.367321510658769</c:v>
                </c:pt>
                <c:pt idx="8">
                  <c:v>-1.538491883947927</c:v>
                </c:pt>
                <c:pt idx="9">
                  <c:v>9.531017980432495</c:v>
                </c:pt>
                <c:pt idx="10">
                  <c:v>-2.9270382300113056</c:v>
                </c:pt>
                <c:pt idx="11">
                  <c:v>-1.7699577099401154</c:v>
                </c:pt>
                <c:pt idx="12">
                  <c:v>2.105340919783231</c:v>
                </c:pt>
                <c:pt idx="13">
                  <c:v>2.2814677766171485</c:v>
                </c:pt>
                <c:pt idx="14">
                  <c:v>-15.790302944580901</c:v>
                </c:pt>
                <c:pt idx="15">
                  <c:v>-18.986876242933732</c:v>
                </c:pt>
                <c:pt idx="16">
                  <c:v>4.908961019652338</c:v>
                </c:pt>
                <c:pt idx="17">
                  <c:v>-33.8112926078673</c:v>
                </c:pt>
                <c:pt idx="18">
                  <c:v>-21.921427317432034</c:v>
                </c:pt>
                <c:pt idx="19">
                  <c:v>4.695698308777111</c:v>
                </c:pt>
              </c:numCache>
            </c:numRef>
          </c:yVal>
          <c:smooth val="0"/>
        </c:ser>
        <c:axId val="50066481"/>
        <c:axId val="47945146"/>
      </c:scatterChart>
      <c:valAx>
        <c:axId val="50066481"/>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47945146"/>
        <c:crosses val="autoZero"/>
        <c:crossBetween val="midCat"/>
        <c:dispUnits/>
      </c:valAx>
      <c:valAx>
        <c:axId val="47945146"/>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50066481"/>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Post1-Pre</a:t>
            </a:r>
          </a:p>
        </c:rich>
      </c:tx>
      <c:layout>
        <c:manualLayout>
          <c:xMode val="factor"/>
          <c:yMode val="factor"/>
          <c:x val="-0.28325"/>
          <c:y val="0.056"/>
        </c:manualLayout>
      </c:layout>
      <c:spPr>
        <a:noFill/>
        <a:ln>
          <a:noFill/>
        </a:ln>
      </c:spPr>
    </c:title>
    <c:plotArea>
      <c:layout>
        <c:manualLayout>
          <c:xMode val="edge"/>
          <c:yMode val="edge"/>
          <c:x val="0.02325"/>
          <c:y val="0.15275"/>
          <c:w val="0.791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3366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Data!$BC$24:$BC$43</c:f>
              <c:numCache>
                <c:ptCount val="20"/>
                <c:pt idx="0">
                  <c:v>-14.285714285714288</c:v>
                </c:pt>
                <c:pt idx="1">
                  <c:v>-18.48739495798319</c:v>
                </c:pt>
                <c:pt idx="2">
                  <c:v>16.806722689075627</c:v>
                </c:pt>
                <c:pt idx="3">
                  <c:v>-1.680672268907557</c:v>
                </c:pt>
                <c:pt idx="4">
                  <c:v>3.3613445378151283</c:v>
                </c:pt>
                <c:pt idx="5">
                  <c:v>-12.60504201680672</c:v>
                </c:pt>
                <c:pt idx="6">
                  <c:v>5.042016806722685</c:v>
                </c:pt>
                <c:pt idx="7">
                  <c:v>9.243697478991596</c:v>
                </c:pt>
                <c:pt idx="8">
                  <c:v>4.201680672268907</c:v>
                </c:pt>
                <c:pt idx="9">
                  <c:v>7.563025210084035</c:v>
                </c:pt>
                <c:pt idx="10">
                  <c:v>9.243697478991598</c:v>
                </c:pt>
                <c:pt idx="11">
                  <c:v>4.201680672268907</c:v>
                </c:pt>
                <c:pt idx="12">
                  <c:v>-4.201680672268907</c:v>
                </c:pt>
                <c:pt idx="13">
                  <c:v>-6.722689075630253</c:v>
                </c:pt>
                <c:pt idx="14">
                  <c:v>-8.403361344537814</c:v>
                </c:pt>
                <c:pt idx="15">
                  <c:v>-5.882352941176464</c:v>
                </c:pt>
                <c:pt idx="16">
                  <c:v>-10.084033613445374</c:v>
                </c:pt>
                <c:pt idx="17">
                  <c:v>3.3613445378151283</c:v>
                </c:pt>
                <c:pt idx="18">
                  <c:v>9.243697478991606</c:v>
                </c:pt>
                <c:pt idx="19">
                  <c:v>11.764705882352942</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Data!$BC$51:$BC$70</c:f>
              <c:numCache>
                <c:ptCount val="20"/>
                <c:pt idx="0">
                  <c:v>-20.168067226890756</c:v>
                </c:pt>
                <c:pt idx="1">
                  <c:v>-9.243697478991606</c:v>
                </c:pt>
                <c:pt idx="2">
                  <c:v>-5.0420168067227</c:v>
                </c:pt>
                <c:pt idx="3">
                  <c:v>-1.6806722689075628</c:v>
                </c:pt>
                <c:pt idx="4">
                  <c:v>-3.361344537815114</c:v>
                </c:pt>
                <c:pt idx="5">
                  <c:v>-22.68907563025212</c:v>
                </c:pt>
                <c:pt idx="6">
                  <c:v>-6.722689075630251</c:v>
                </c:pt>
                <c:pt idx="7">
                  <c:v>-22.68907563025209</c:v>
                </c:pt>
                <c:pt idx="8">
                  <c:v>-7.563025210084042</c:v>
                </c:pt>
                <c:pt idx="9">
                  <c:v>10.084033613445385</c:v>
                </c:pt>
                <c:pt idx="10">
                  <c:v>-9.243697478991592</c:v>
                </c:pt>
                <c:pt idx="11">
                  <c:v>-7.563025210084035</c:v>
                </c:pt>
                <c:pt idx="12">
                  <c:v>4.20168067226891</c:v>
                </c:pt>
                <c:pt idx="13">
                  <c:v>-14.285714285714285</c:v>
                </c:pt>
                <c:pt idx="14">
                  <c:v>-5.88235294117647</c:v>
                </c:pt>
                <c:pt idx="15">
                  <c:v>-15.12605042016807</c:v>
                </c:pt>
                <c:pt idx="16">
                  <c:v>-44.537815126050425</c:v>
                </c:pt>
                <c:pt idx="17">
                  <c:v>-44.53781512605042</c:v>
                </c:pt>
                <c:pt idx="18">
                  <c:v>-51.26050420168067</c:v>
                </c:pt>
                <c:pt idx="19">
                  <c:v>-9.243697478991592</c:v>
                </c:pt>
              </c:numCache>
            </c:numRef>
          </c:yVal>
          <c:smooth val="0"/>
        </c:ser>
        <c:axId val="28853131"/>
        <c:axId val="58351588"/>
      </c:scatterChart>
      <c:valAx>
        <c:axId val="28853131"/>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58351588"/>
        <c:crosses val="autoZero"/>
        <c:crossBetween val="midCat"/>
        <c:dispUnits/>
      </c:valAx>
      <c:valAx>
        <c:axId val="58351588"/>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28853131"/>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Post2-Pre</a:t>
            </a:r>
          </a:p>
        </c:rich>
      </c:tx>
      <c:layout>
        <c:manualLayout>
          <c:xMode val="factor"/>
          <c:yMode val="factor"/>
          <c:x val="-0.28325"/>
          <c:y val="0.056"/>
        </c:manualLayout>
      </c:layout>
      <c:spPr>
        <a:noFill/>
        <a:ln>
          <a:noFill/>
        </a:ln>
      </c:spPr>
    </c:title>
    <c:plotArea>
      <c:layout>
        <c:manualLayout>
          <c:xMode val="edge"/>
          <c:yMode val="edge"/>
          <c:x val="0.02325"/>
          <c:y val="0.1515"/>
          <c:w val="0.7915"/>
          <c:h val="0.744"/>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Data!$BD$24:$BD$43</c:f>
              <c:numCache>
                <c:ptCount val="20"/>
                <c:pt idx="0">
                  <c:v>-27.73109243697479</c:v>
                </c:pt>
                <c:pt idx="1">
                  <c:v>0</c:v>
                </c:pt>
                <c:pt idx="2">
                  <c:v>6.722689075630257</c:v>
                </c:pt>
                <c:pt idx="3">
                  <c:v>-18.487394957983184</c:v>
                </c:pt>
                <c:pt idx="4">
                  <c:v>-11.764705882352942</c:v>
                </c:pt>
                <c:pt idx="5">
                  <c:v>-4.201680672268907</c:v>
                </c:pt>
                <c:pt idx="6">
                  <c:v>4.201680672268903</c:v>
                </c:pt>
                <c:pt idx="7">
                  <c:v>2.5210084033613427</c:v>
                </c:pt>
                <c:pt idx="8">
                  <c:v>7.563025210084033</c:v>
                </c:pt>
                <c:pt idx="9">
                  <c:v>-2.52100840336135</c:v>
                </c:pt>
                <c:pt idx="10">
                  <c:v>-5.042016806722689</c:v>
                </c:pt>
                <c:pt idx="11">
                  <c:v>0</c:v>
                </c:pt>
                <c:pt idx="12">
                  <c:v>4.201680672268914</c:v>
                </c:pt>
                <c:pt idx="13">
                  <c:v>8.403361344537817</c:v>
                </c:pt>
                <c:pt idx="14">
                  <c:v>39.495798319327726</c:v>
                </c:pt>
                <c:pt idx="15">
                  <c:v>4.201680672268921</c:v>
                </c:pt>
                <c:pt idx="16">
                  <c:v>-4.2016806722689</c:v>
                </c:pt>
                <c:pt idx="17">
                  <c:v>5.0420168067227</c:v>
                </c:pt>
                <c:pt idx="18">
                  <c:v>16.806722689075627</c:v>
                </c:pt>
                <c:pt idx="19">
                  <c:v>1.680672268907557</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Data!$BD$51:$BD$70</c:f>
              <c:numCache>
                <c:ptCount val="20"/>
                <c:pt idx="0">
                  <c:v>-25.210084033613448</c:v>
                </c:pt>
                <c:pt idx="1">
                  <c:v>5.042016806722671</c:v>
                </c:pt>
                <c:pt idx="2">
                  <c:v>-8.403361344537814</c:v>
                </c:pt>
                <c:pt idx="3">
                  <c:v>3.3613445378151257</c:v>
                </c:pt>
                <c:pt idx="4">
                  <c:v>-5.042016806722671</c:v>
                </c:pt>
                <c:pt idx="5">
                  <c:v>-63.02521008403362</c:v>
                </c:pt>
                <c:pt idx="6">
                  <c:v>-5.042016806722689</c:v>
                </c:pt>
                <c:pt idx="7">
                  <c:v>-0.8403361344537785</c:v>
                </c:pt>
                <c:pt idx="8">
                  <c:v>-4.201680672268921</c:v>
                </c:pt>
                <c:pt idx="9">
                  <c:v>21.84873949579832</c:v>
                </c:pt>
                <c:pt idx="10">
                  <c:v>-5.042016806722689</c:v>
                </c:pt>
                <c:pt idx="11">
                  <c:v>-1.6806722689075642</c:v>
                </c:pt>
                <c:pt idx="12">
                  <c:v>1.6806722689075642</c:v>
                </c:pt>
                <c:pt idx="13">
                  <c:v>5.882352941176478</c:v>
                </c:pt>
                <c:pt idx="14">
                  <c:v>-4.201680672268907</c:v>
                </c:pt>
                <c:pt idx="15">
                  <c:v>-36.97478991596639</c:v>
                </c:pt>
                <c:pt idx="16">
                  <c:v>3.3613445378151283</c:v>
                </c:pt>
                <c:pt idx="17">
                  <c:v>-50.42016806722689</c:v>
                </c:pt>
                <c:pt idx="18">
                  <c:v>-39.495798319327726</c:v>
                </c:pt>
                <c:pt idx="19">
                  <c:v>7.563025210084035</c:v>
                </c:pt>
              </c:numCache>
            </c:numRef>
          </c:yVal>
          <c:smooth val="0"/>
        </c:ser>
        <c:axId val="55402245"/>
        <c:axId val="28858158"/>
      </c:scatterChart>
      <c:valAx>
        <c:axId val="55402245"/>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28858158"/>
        <c:crosses val="autoZero"/>
        <c:crossBetween val="midCat"/>
        <c:dispUnits/>
      </c:valAx>
      <c:valAx>
        <c:axId val="28858158"/>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55402245"/>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Post1-Pre</a:t>
            </a:r>
          </a:p>
        </c:rich>
      </c:tx>
      <c:layout>
        <c:manualLayout>
          <c:xMode val="factor"/>
          <c:yMode val="factor"/>
          <c:x val="-0.28325"/>
          <c:y val="0.056"/>
        </c:manualLayout>
      </c:layout>
      <c:spPr>
        <a:noFill/>
        <a:ln>
          <a:noFill/>
        </a:ln>
      </c:spPr>
    </c:title>
    <c:plotArea>
      <c:layout>
        <c:manualLayout>
          <c:xMode val="edge"/>
          <c:yMode val="edge"/>
          <c:x val="0.02325"/>
          <c:y val="0.15275"/>
          <c:w val="0.791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3366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Data!$BP$24:$BP$43</c:f>
              <c:numCache>
                <c:ptCount val="20"/>
                <c:pt idx="0">
                  <c:v>-0.14944082853818896</c:v>
                </c:pt>
                <c:pt idx="1">
                  <c:v>-0.1425959565361299</c:v>
                </c:pt>
                <c:pt idx="2">
                  <c:v>0.1285931287775588</c:v>
                </c:pt>
                <c:pt idx="3">
                  <c:v>-0.04984544016189263</c:v>
                </c:pt>
                <c:pt idx="4">
                  <c:v>0.027524291591322747</c:v>
                </c:pt>
                <c:pt idx="5">
                  <c:v>-0.10691540928490006</c:v>
                </c:pt>
                <c:pt idx="6">
                  <c:v>0.061724139582982396</c:v>
                </c:pt>
                <c:pt idx="7">
                  <c:v>0.12465890224877008</c:v>
                </c:pt>
                <c:pt idx="8">
                  <c:v>0.04986339958536057</c:v>
                </c:pt>
                <c:pt idx="9">
                  <c:v>0.08925248282988019</c:v>
                </c:pt>
                <c:pt idx="10">
                  <c:v>0.09683640811507344</c:v>
                </c:pt>
                <c:pt idx="11">
                  <c:v>0.04394781590089947</c:v>
                </c:pt>
                <c:pt idx="12">
                  <c:v>-0.02886776405314917</c:v>
                </c:pt>
                <c:pt idx="13">
                  <c:v>-0.09786167467981599</c:v>
                </c:pt>
                <c:pt idx="14">
                  <c:v>-0.10390148494201412</c:v>
                </c:pt>
                <c:pt idx="15">
                  <c:v>-0.04075006111972401</c:v>
                </c:pt>
                <c:pt idx="16">
                  <c:v>-0.09046181603509718</c:v>
                </c:pt>
                <c:pt idx="17">
                  <c:v>0.11233567069168071</c:v>
                </c:pt>
                <c:pt idx="18">
                  <c:v>0.06868333871077814</c:v>
                </c:pt>
                <c:pt idx="19">
                  <c:v>0.08589624380066985</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Data!$BP$51:$BP$70</c:f>
              <c:numCache>
                <c:ptCount val="20"/>
                <c:pt idx="0">
                  <c:v>-0.16645441058535315</c:v>
                </c:pt>
                <c:pt idx="1">
                  <c:v>-0.06868333871077814</c:v>
                </c:pt>
                <c:pt idx="2">
                  <c:v>-0.04030628210959186</c:v>
                </c:pt>
                <c:pt idx="3">
                  <c:v>-0.21031402214486183</c:v>
                </c:pt>
                <c:pt idx="4">
                  <c:v>-0.12998736288378154</c:v>
                </c:pt>
                <c:pt idx="5">
                  <c:v>-0.17663173706976032</c:v>
                </c:pt>
                <c:pt idx="6">
                  <c:v>-0.2431902495819558</c:v>
                </c:pt>
                <c:pt idx="7">
                  <c:v>-0.26647963137431807</c:v>
                </c:pt>
                <c:pt idx="8">
                  <c:v>-0.06974434431100152</c:v>
                </c:pt>
                <c:pt idx="9">
                  <c:v>0.07143229079498337</c:v>
                </c:pt>
                <c:pt idx="10">
                  <c:v>-0.09440793081971455</c:v>
                </c:pt>
                <c:pt idx="11">
                  <c:v>-0.09005325819582977</c:v>
                </c:pt>
                <c:pt idx="12">
                  <c:v>0.06455322514852702</c:v>
                </c:pt>
                <c:pt idx="13">
                  <c:v>-0.12704584927877205</c:v>
                </c:pt>
                <c:pt idx="14">
                  <c:v>-0.30000520503551176</c:v>
                </c:pt>
                <c:pt idx="15">
                  <c:v>-0.12555313343029217</c:v>
                </c:pt>
                <c:pt idx="16">
                  <c:v>-0.5233787923376227</c:v>
                </c:pt>
                <c:pt idx="17">
                  <c:v>-0.4432597029192147</c:v>
                </c:pt>
                <c:pt idx="18">
                  <c:v>-0.5141157998457109</c:v>
                </c:pt>
                <c:pt idx="19">
                  <c:v>-0.09440793081971455</c:v>
                </c:pt>
              </c:numCache>
            </c:numRef>
          </c:yVal>
          <c:smooth val="0"/>
        </c:ser>
        <c:axId val="58396831"/>
        <c:axId val="55809432"/>
      </c:scatterChart>
      <c:valAx>
        <c:axId val="58396831"/>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55809432"/>
        <c:crosses val="autoZero"/>
        <c:crossBetween val="midCat"/>
        <c:dispUnits/>
      </c:valAx>
      <c:valAx>
        <c:axId val="55809432"/>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58396831"/>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Post2-Pre</a:t>
            </a:r>
          </a:p>
        </c:rich>
      </c:tx>
      <c:layout>
        <c:manualLayout>
          <c:xMode val="factor"/>
          <c:yMode val="factor"/>
          <c:x val="-0.28325"/>
          <c:y val="0.056"/>
        </c:manualLayout>
      </c:layout>
      <c:spPr>
        <a:noFill/>
        <a:ln>
          <a:noFill/>
        </a:ln>
      </c:spPr>
    </c:title>
    <c:plotArea>
      <c:layout>
        <c:manualLayout>
          <c:xMode val="edge"/>
          <c:yMode val="edge"/>
          <c:x val="0.02325"/>
          <c:y val="0.15275"/>
          <c:w val="0.791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Data!$BQ$24:$BQ$43</c:f>
              <c:numCache>
                <c:ptCount val="20"/>
                <c:pt idx="0">
                  <c:v>-0.30604397481792667</c:v>
                </c:pt>
                <c:pt idx="1">
                  <c:v>0</c:v>
                </c:pt>
                <c:pt idx="2">
                  <c:v>0.04339261872168354</c:v>
                </c:pt>
                <c:pt idx="3">
                  <c:v>-0.34950806472011475</c:v>
                </c:pt>
                <c:pt idx="4">
                  <c:v>-0.09802884183896943</c:v>
                </c:pt>
                <c:pt idx="5">
                  <c:v>-0.05307580542811374</c:v>
                </c:pt>
                <c:pt idx="6">
                  <c:v>0.031009042027687617</c:v>
                </c:pt>
                <c:pt idx="7">
                  <c:v>0.047317340023807386</c:v>
                </c:pt>
                <c:pt idx="8">
                  <c:v>0.0826551653159191</c:v>
                </c:pt>
                <c:pt idx="9">
                  <c:v>-0.03028944532440292</c:v>
                </c:pt>
                <c:pt idx="10">
                  <c:v>-0.06630335836012202</c:v>
                </c:pt>
                <c:pt idx="11">
                  <c:v>0</c:v>
                </c:pt>
                <c:pt idx="12">
                  <c:v>0.028630157164819536</c:v>
                </c:pt>
                <c:pt idx="13">
                  <c:v>0.09487900669675531</c:v>
                </c:pt>
                <c:pt idx="14">
                  <c:v>0.29430884890392806</c:v>
                </c:pt>
                <c:pt idx="15">
                  <c:v>0.026919271797100297</c:v>
                </c:pt>
                <c:pt idx="16">
                  <c:v>-0.044922472438922334</c:v>
                </c:pt>
                <c:pt idx="17">
                  <c:v>0.14909677475754002</c:v>
                </c:pt>
                <c:pt idx="18">
                  <c:v>0.10928384873735286</c:v>
                </c:pt>
                <c:pt idx="19">
                  <c:v>0.01446395300568648</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Data!$BQ$51:$BQ$70</c:f>
              <c:numCache>
                <c:ptCount val="20"/>
                <c:pt idx="0">
                  <c:v>-0.20931235673193793</c:v>
                </c:pt>
                <c:pt idx="1">
                  <c:v>0.0271164904895822</c:v>
                </c:pt>
                <c:pt idx="2">
                  <c:v>-0.05383960385678632</c:v>
                </c:pt>
                <c:pt idx="3">
                  <c:v>0.125755792404453</c:v>
                </c:pt>
                <c:pt idx="4">
                  <c:v>-0.14323270683823486</c:v>
                </c:pt>
                <c:pt idx="5">
                  <c:v>-0.5589274291071118</c:v>
                </c:pt>
                <c:pt idx="6">
                  <c:v>-0.20715199124621186</c:v>
                </c:pt>
                <c:pt idx="7">
                  <c:v>-0.06487721063652918</c:v>
                </c:pt>
                <c:pt idx="8">
                  <c:v>-0.027735214957177234</c:v>
                </c:pt>
                <c:pt idx="9">
                  <c:v>0.1690788097792355</c:v>
                </c:pt>
                <c:pt idx="10">
                  <c:v>-0.04685338290527952</c:v>
                </c:pt>
                <c:pt idx="11">
                  <c:v>-0.029748497090524406</c:v>
                </c:pt>
                <c:pt idx="12">
                  <c:v>0.032444733614755084</c:v>
                </c:pt>
                <c:pt idx="13">
                  <c:v>0.041365230298104905</c:v>
                </c:pt>
                <c:pt idx="14">
                  <c:v>-0.22647702761721522</c:v>
                </c:pt>
                <c:pt idx="15">
                  <c:v>-0.3302917154066942</c:v>
                </c:pt>
                <c:pt idx="16">
                  <c:v>0.09908294086513303</c:v>
                </c:pt>
                <c:pt idx="17">
                  <c:v>-0.5432735985640713</c:v>
                </c:pt>
                <c:pt idx="18">
                  <c:v>-0.36996205170683005</c:v>
                </c:pt>
                <c:pt idx="19">
                  <c:v>0.07661170452441546</c:v>
                </c:pt>
              </c:numCache>
            </c:numRef>
          </c:yVal>
          <c:smooth val="0"/>
        </c:ser>
        <c:axId val="32522841"/>
        <c:axId val="24270114"/>
      </c:scatterChart>
      <c:valAx>
        <c:axId val="32522841"/>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24270114"/>
        <c:crosses val="autoZero"/>
        <c:crossBetween val="midCat"/>
        <c:dispUnits/>
      </c:valAx>
      <c:valAx>
        <c:axId val="24270114"/>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32522841"/>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Post1-Pre</a:t>
            </a:r>
          </a:p>
        </c:rich>
      </c:tx>
      <c:layout>
        <c:manualLayout>
          <c:xMode val="factor"/>
          <c:yMode val="factor"/>
          <c:x val="-0.28325"/>
          <c:y val="0.056"/>
        </c:manualLayout>
      </c:layout>
      <c:spPr>
        <a:noFill/>
        <a:ln>
          <a:noFill/>
        </a:ln>
      </c:spPr>
    </c:title>
    <c:plotArea>
      <c:layout>
        <c:manualLayout>
          <c:xMode val="edge"/>
          <c:yMode val="edge"/>
          <c:x val="0.023"/>
          <c:y val="0.1515"/>
          <c:w val="0.79175"/>
          <c:h val="0.74375"/>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3366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Data!$CC$24:$CC$43</c:f>
              <c:numCache>
                <c:ptCount val="20"/>
                <c:pt idx="0">
                  <c:v>-0.015858255230549678</c:v>
                </c:pt>
                <c:pt idx="1">
                  <c:v>-0.015226524574528777</c:v>
                </c:pt>
                <c:pt idx="2">
                  <c:v>0.013727416423644112</c:v>
                </c:pt>
                <c:pt idx="3">
                  <c:v>-0.005441813976445997</c:v>
                </c:pt>
                <c:pt idx="4">
                  <c:v>0.0029543098583469374</c:v>
                </c:pt>
                <c:pt idx="5">
                  <c:v>-0.011528888559127759</c:v>
                </c:pt>
                <c:pt idx="6">
                  <c:v>0.00652442521595753</c:v>
                </c:pt>
                <c:pt idx="7">
                  <c:v>0.013161999997963525</c:v>
                </c:pt>
                <c:pt idx="8">
                  <c:v>0.005228531045493201</c:v>
                </c:pt>
                <c:pt idx="9">
                  <c:v>0.009476672384555518</c:v>
                </c:pt>
                <c:pt idx="10">
                  <c:v>0.010184771751908628</c:v>
                </c:pt>
                <c:pt idx="11">
                  <c:v>0.004675557313129741</c:v>
                </c:pt>
                <c:pt idx="12">
                  <c:v>-0.0030773120561080614</c:v>
                </c:pt>
                <c:pt idx="13">
                  <c:v>-0.010281235668932742</c:v>
                </c:pt>
                <c:pt idx="14">
                  <c:v>-0.01103516480395017</c:v>
                </c:pt>
                <c:pt idx="15">
                  <c:v>-0.004382735220802847</c:v>
                </c:pt>
                <c:pt idx="16">
                  <c:v>-0.009588873468247605</c:v>
                </c:pt>
                <c:pt idx="17">
                  <c:v>0.012260366478159479</c:v>
                </c:pt>
                <c:pt idx="18">
                  <c:v>0.007374203855044004</c:v>
                </c:pt>
                <c:pt idx="19">
                  <c:v>0.009166942502472741</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Data!$CC$51:$CC$70</c:f>
              <c:numCache>
                <c:ptCount val="20"/>
                <c:pt idx="0">
                  <c:v>-0.017845418506373167</c:v>
                </c:pt>
                <c:pt idx="1">
                  <c:v>-0.007374203855044004</c:v>
                </c:pt>
                <c:pt idx="2">
                  <c:v>-0.00434254753877511</c:v>
                </c:pt>
                <c:pt idx="3">
                  <c:v>-0.021790214607899483</c:v>
                </c:pt>
                <c:pt idx="4">
                  <c:v>-0.014082378991917333</c:v>
                </c:pt>
                <c:pt idx="5">
                  <c:v>-0.018996616246221898</c:v>
                </c:pt>
                <c:pt idx="6">
                  <c:v>-0.025394596346112297</c:v>
                </c:pt>
                <c:pt idx="7">
                  <c:v>-0.028750465303363615</c:v>
                </c:pt>
                <c:pt idx="8">
                  <c:v>-0.007470913820167846</c:v>
                </c:pt>
                <c:pt idx="9">
                  <c:v>0.007625518017036315</c:v>
                </c:pt>
                <c:pt idx="10">
                  <c:v>-0.009956934489378566</c:v>
                </c:pt>
                <c:pt idx="11">
                  <c:v>-0.009550934503971265</c:v>
                </c:pt>
                <c:pt idx="12">
                  <c:v>0.00678941455629839</c:v>
                </c:pt>
                <c:pt idx="13">
                  <c:v>-0.013585490766281294</c:v>
                </c:pt>
                <c:pt idx="14">
                  <c:v>-0.03128399013014255</c:v>
                </c:pt>
                <c:pt idx="15">
                  <c:v>-0.013448961842827623</c:v>
                </c:pt>
                <c:pt idx="16">
                  <c:v>-0.05640964716203356</c:v>
                </c:pt>
                <c:pt idx="17">
                  <c:v>-0.04691252509252253</c:v>
                </c:pt>
                <c:pt idx="18">
                  <c:v>-0.05448516869607323</c:v>
                </c:pt>
                <c:pt idx="19">
                  <c:v>-0.009956934489378566</c:v>
                </c:pt>
              </c:numCache>
            </c:numRef>
          </c:yVal>
          <c:smooth val="0"/>
        </c:ser>
        <c:axId val="17104435"/>
        <c:axId val="19722188"/>
      </c:scatterChart>
      <c:valAx>
        <c:axId val="17104435"/>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19722188"/>
        <c:crosses val="autoZero"/>
        <c:crossBetween val="midCat"/>
        <c:dispUnits/>
      </c:valAx>
      <c:valAx>
        <c:axId val="19722188"/>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17104435"/>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userShapes r:id="rId1"/>
  <c:date1904 val="1"/>
</chartSpace>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47</xdr:col>
      <xdr:colOff>647700</xdr:colOff>
      <xdr:row>95</xdr:row>
      <xdr:rowOff>142875</xdr:rowOff>
    </xdr:from>
    <xdr:to>
      <xdr:col>47</xdr:col>
      <xdr:colOff>647700</xdr:colOff>
      <xdr:row>105</xdr:row>
      <xdr:rowOff>209550</xdr:rowOff>
    </xdr:to>
    <xdr:sp>
      <xdr:nvSpPr>
        <xdr:cNvPr id="1" name="Line 240"/>
        <xdr:cNvSpPr>
          <a:spLocks/>
        </xdr:cNvSpPr>
      </xdr:nvSpPr>
      <xdr:spPr>
        <a:xfrm>
          <a:off x="25622250" y="16392525"/>
          <a:ext cx="0" cy="170497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561975</xdr:colOff>
      <xdr:row>95</xdr:row>
      <xdr:rowOff>142875</xdr:rowOff>
    </xdr:from>
    <xdr:to>
      <xdr:col>52</xdr:col>
      <xdr:colOff>561975</xdr:colOff>
      <xdr:row>105</xdr:row>
      <xdr:rowOff>209550</xdr:rowOff>
    </xdr:to>
    <xdr:sp>
      <xdr:nvSpPr>
        <xdr:cNvPr id="2" name="Line 241"/>
        <xdr:cNvSpPr>
          <a:spLocks/>
        </xdr:cNvSpPr>
      </xdr:nvSpPr>
      <xdr:spPr>
        <a:xfrm>
          <a:off x="28355925" y="16392525"/>
          <a:ext cx="0" cy="170497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60</xdr:col>
      <xdr:colOff>485775</xdr:colOff>
      <xdr:row>95</xdr:row>
      <xdr:rowOff>123825</xdr:rowOff>
    </xdr:from>
    <xdr:to>
      <xdr:col>60</xdr:col>
      <xdr:colOff>485775</xdr:colOff>
      <xdr:row>105</xdr:row>
      <xdr:rowOff>190500</xdr:rowOff>
    </xdr:to>
    <xdr:sp>
      <xdr:nvSpPr>
        <xdr:cNvPr id="3" name="Line 242"/>
        <xdr:cNvSpPr>
          <a:spLocks/>
        </xdr:cNvSpPr>
      </xdr:nvSpPr>
      <xdr:spPr>
        <a:xfrm>
          <a:off x="32775525" y="16373475"/>
          <a:ext cx="0" cy="170497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65</xdr:col>
      <xdr:colOff>561975</xdr:colOff>
      <xdr:row>95</xdr:row>
      <xdr:rowOff>114300</xdr:rowOff>
    </xdr:from>
    <xdr:to>
      <xdr:col>65</xdr:col>
      <xdr:colOff>561975</xdr:colOff>
      <xdr:row>105</xdr:row>
      <xdr:rowOff>180975</xdr:rowOff>
    </xdr:to>
    <xdr:sp>
      <xdr:nvSpPr>
        <xdr:cNvPr id="4" name="Line 243"/>
        <xdr:cNvSpPr>
          <a:spLocks/>
        </xdr:cNvSpPr>
      </xdr:nvSpPr>
      <xdr:spPr>
        <a:xfrm>
          <a:off x="35756850" y="16363950"/>
          <a:ext cx="0" cy="170497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73</xdr:col>
      <xdr:colOff>495300</xdr:colOff>
      <xdr:row>95</xdr:row>
      <xdr:rowOff>142875</xdr:rowOff>
    </xdr:from>
    <xdr:to>
      <xdr:col>73</xdr:col>
      <xdr:colOff>495300</xdr:colOff>
      <xdr:row>105</xdr:row>
      <xdr:rowOff>209550</xdr:rowOff>
    </xdr:to>
    <xdr:sp>
      <xdr:nvSpPr>
        <xdr:cNvPr id="5" name="Line 244"/>
        <xdr:cNvSpPr>
          <a:spLocks/>
        </xdr:cNvSpPr>
      </xdr:nvSpPr>
      <xdr:spPr>
        <a:xfrm>
          <a:off x="40185975" y="16392525"/>
          <a:ext cx="0" cy="170497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78</xdr:col>
      <xdr:colOff>504825</xdr:colOff>
      <xdr:row>95</xdr:row>
      <xdr:rowOff>114300</xdr:rowOff>
    </xdr:from>
    <xdr:to>
      <xdr:col>78</xdr:col>
      <xdr:colOff>504825</xdr:colOff>
      <xdr:row>105</xdr:row>
      <xdr:rowOff>180975</xdr:rowOff>
    </xdr:to>
    <xdr:sp>
      <xdr:nvSpPr>
        <xdr:cNvPr id="6" name="Line 245"/>
        <xdr:cNvSpPr>
          <a:spLocks/>
        </xdr:cNvSpPr>
      </xdr:nvSpPr>
      <xdr:spPr>
        <a:xfrm>
          <a:off x="43043475" y="16363950"/>
          <a:ext cx="0" cy="170497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0.3145</cdr:x>
      <cdr:y>0</cdr:y>
    </cdr:from>
    <cdr:to>
      <cdr:x>0.61825</cdr:x>
      <cdr:y>0.07775</cdr:y>
    </cdr:to>
    <cdr:sp>
      <cdr:nvSpPr>
        <cdr:cNvPr id="1" name="TextBox 1"/>
        <cdr:cNvSpPr txBox="1">
          <a:spLocks noChangeArrowheads="1"/>
        </cdr:cNvSpPr>
      </cdr:nvSpPr>
      <cdr:spPr>
        <a:xfrm>
          <a:off x="1409700" y="0"/>
          <a:ext cx="1362075" cy="247650"/>
        </a:xfrm>
        <a:prstGeom prst="rect">
          <a:avLst/>
        </a:prstGeom>
        <a:noFill/>
        <a:ln w="9525" cmpd="sng">
          <a:noFill/>
        </a:ln>
      </cdr:spPr>
      <cdr:txBody>
        <a:bodyPr vertOverflow="clip" wrap="square"/>
        <a:p>
          <a:pPr algn="ctr">
            <a:defRPr/>
          </a:pPr>
          <a:r>
            <a:rPr lang="en-US" cap="none" sz="1375" b="1" i="0" u="none" baseline="0">
              <a:latin typeface="Arial"/>
              <a:ea typeface="Arial"/>
              <a:cs typeface="Arial"/>
            </a:rPr>
            <a:t>Raw Data</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0.175</cdr:x>
      <cdr:y>0</cdr:y>
    </cdr:from>
    <cdr:to>
      <cdr:x>0.7785</cdr:x>
      <cdr:y>0.081</cdr:y>
    </cdr:to>
    <cdr:sp>
      <cdr:nvSpPr>
        <cdr:cNvPr id="1" name="TextBox 1"/>
        <cdr:cNvSpPr txBox="1">
          <a:spLocks noChangeArrowheads="1"/>
        </cdr:cNvSpPr>
      </cdr:nvSpPr>
      <cdr:spPr>
        <a:xfrm>
          <a:off x="771525" y="0"/>
          <a:ext cx="2667000" cy="257175"/>
        </a:xfrm>
        <a:prstGeom prst="rect">
          <a:avLst/>
        </a:prstGeom>
        <a:noFill/>
        <a:ln w="9525" cmpd="sng">
          <a:noFill/>
        </a:ln>
      </cdr:spPr>
      <cdr:txBody>
        <a:bodyPr vertOverflow="clip" wrap="square"/>
        <a:p>
          <a:pPr algn="ctr">
            <a:defRPr/>
          </a:pPr>
          <a:r>
            <a:rPr lang="en-US" cap="none" sz="1425" b="1" i="0" u="none" baseline="0">
              <a:latin typeface="Arial"/>
              <a:ea typeface="Arial"/>
              <a:cs typeface="Arial"/>
            </a:rPr>
            <a:t>Log-transformed Data</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cdr:y>
    </cdr:from>
    <cdr:to>
      <cdr:x>0.9095</cdr:x>
      <cdr:y>0.10125</cdr:y>
    </cdr:to>
    <cdr:sp>
      <cdr:nvSpPr>
        <cdr:cNvPr id="1" name="TextBox 1"/>
        <cdr:cNvSpPr txBox="1">
          <a:spLocks noChangeArrowheads="1"/>
        </cdr:cNvSpPr>
      </cdr:nvSpPr>
      <cdr:spPr>
        <a:xfrm>
          <a:off x="285750" y="0"/>
          <a:ext cx="3733800" cy="323850"/>
        </a:xfrm>
        <a:prstGeom prst="rect">
          <a:avLst/>
        </a:prstGeom>
        <a:noFill/>
        <a:ln w="9525" cmpd="sng">
          <a:noFill/>
        </a:ln>
      </cdr:spPr>
      <cdr:txBody>
        <a:bodyPr vertOverflow="clip" wrap="square"/>
        <a:p>
          <a:pPr algn="ctr">
            <a:defRPr/>
          </a:pPr>
          <a:r>
            <a:rPr lang="en-US" cap="none" sz="1425" b="1" i="0" u="none" baseline="0">
              <a:latin typeface="Arial"/>
              <a:ea typeface="Arial"/>
              <a:cs typeface="Arial"/>
            </a:rPr>
            <a:t>Percentile rank-transformed Data</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0.07125</cdr:x>
      <cdr:y>0</cdr:y>
    </cdr:from>
    <cdr:to>
      <cdr:x>0.9095</cdr:x>
      <cdr:y>0.10125</cdr:y>
    </cdr:to>
    <cdr:sp>
      <cdr:nvSpPr>
        <cdr:cNvPr id="1" name="TextBox 1"/>
        <cdr:cNvSpPr txBox="1">
          <a:spLocks noChangeArrowheads="1"/>
        </cdr:cNvSpPr>
      </cdr:nvSpPr>
      <cdr:spPr>
        <a:xfrm>
          <a:off x="314325" y="0"/>
          <a:ext cx="3705225" cy="323850"/>
        </a:xfrm>
        <a:prstGeom prst="rect">
          <a:avLst/>
        </a:prstGeom>
        <a:noFill/>
        <a:ln w="9525" cmpd="sng">
          <a:noFill/>
        </a:ln>
      </cdr:spPr>
      <cdr:txBody>
        <a:bodyPr vertOverflow="clip" wrap="square"/>
        <a:p>
          <a:pPr algn="ctr">
            <a:defRPr/>
          </a:pPr>
          <a:r>
            <a:rPr lang="en-US" cap="none" sz="1425" b="1" i="0" u="none" baseline="0">
              <a:latin typeface="Arial"/>
              <a:ea typeface="Arial"/>
              <a:cs typeface="Arial"/>
            </a:rPr>
            <a:t>Root-transformed Data</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0.0835</cdr:x>
      <cdr:y>0</cdr:y>
    </cdr:from>
    <cdr:to>
      <cdr:x>0.9095</cdr:x>
      <cdr:y>0.101</cdr:y>
    </cdr:to>
    <cdr:sp>
      <cdr:nvSpPr>
        <cdr:cNvPr id="1" name="TextBox 1"/>
        <cdr:cNvSpPr txBox="1">
          <a:spLocks noChangeArrowheads="1"/>
        </cdr:cNvSpPr>
      </cdr:nvSpPr>
      <cdr:spPr>
        <a:xfrm>
          <a:off x="361950" y="0"/>
          <a:ext cx="3648075" cy="323850"/>
        </a:xfrm>
        <a:prstGeom prst="rect">
          <a:avLst/>
        </a:prstGeom>
        <a:noFill/>
        <a:ln w="9525" cmpd="sng">
          <a:noFill/>
        </a:ln>
      </cdr:spPr>
      <cdr:txBody>
        <a:bodyPr vertOverflow="clip" wrap="square"/>
        <a:p>
          <a:pPr algn="ctr">
            <a:defRPr/>
          </a:pPr>
          <a:r>
            <a:rPr lang="en-US" cap="none" sz="1425" b="1" i="0" u="none" baseline="0">
              <a:latin typeface="Arial"/>
              <a:ea typeface="Arial"/>
              <a:cs typeface="Arial"/>
            </a:rPr>
            <a:t>Arcsineroot-transformed Data</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76200</xdr:rowOff>
    </xdr:from>
    <xdr:to>
      <xdr:col>8</xdr:col>
      <xdr:colOff>228600</xdr:colOff>
      <xdr:row>24</xdr:row>
      <xdr:rowOff>38100</xdr:rowOff>
    </xdr:to>
    <xdr:graphicFrame>
      <xdr:nvGraphicFramePr>
        <xdr:cNvPr id="1" name="Chart 5"/>
        <xdr:cNvGraphicFramePr/>
      </xdr:nvGraphicFramePr>
      <xdr:xfrm>
        <a:off x="609600" y="723900"/>
        <a:ext cx="4495800" cy="3200400"/>
      </xdr:xfrm>
      <a:graphic>
        <a:graphicData uri="http://schemas.openxmlformats.org/drawingml/2006/chart">
          <c:chart xmlns:c="http://schemas.openxmlformats.org/drawingml/2006/chart" r:id="rId1"/>
        </a:graphicData>
      </a:graphic>
    </xdr:graphicFrame>
    <xdr:clientData/>
  </xdr:twoCellAnchor>
  <xdr:twoCellAnchor>
    <xdr:from>
      <xdr:col>0</xdr:col>
      <xdr:colOff>571500</xdr:colOff>
      <xdr:row>26</xdr:row>
      <xdr:rowOff>57150</xdr:rowOff>
    </xdr:from>
    <xdr:to>
      <xdr:col>8</xdr:col>
      <xdr:colOff>190500</xdr:colOff>
      <xdr:row>46</xdr:row>
      <xdr:rowOff>19050</xdr:rowOff>
    </xdr:to>
    <xdr:graphicFrame>
      <xdr:nvGraphicFramePr>
        <xdr:cNvPr id="2" name="Chart 6"/>
        <xdr:cNvGraphicFramePr/>
      </xdr:nvGraphicFramePr>
      <xdr:xfrm>
        <a:off x="571500" y="4267200"/>
        <a:ext cx="4495800" cy="3200400"/>
      </xdr:xfrm>
      <a:graphic>
        <a:graphicData uri="http://schemas.openxmlformats.org/drawingml/2006/chart">
          <c:chart xmlns:c="http://schemas.openxmlformats.org/drawingml/2006/chart" r:id="rId2"/>
        </a:graphicData>
      </a:graphic>
    </xdr:graphicFrame>
    <xdr:clientData/>
  </xdr:twoCellAnchor>
  <xdr:twoCellAnchor>
    <xdr:from>
      <xdr:col>9</xdr:col>
      <xdr:colOff>590550</xdr:colOff>
      <xdr:row>4</xdr:row>
      <xdr:rowOff>76200</xdr:rowOff>
    </xdr:from>
    <xdr:to>
      <xdr:col>17</xdr:col>
      <xdr:colOff>133350</xdr:colOff>
      <xdr:row>24</xdr:row>
      <xdr:rowOff>38100</xdr:rowOff>
    </xdr:to>
    <xdr:graphicFrame>
      <xdr:nvGraphicFramePr>
        <xdr:cNvPr id="3" name="Chart 7"/>
        <xdr:cNvGraphicFramePr/>
      </xdr:nvGraphicFramePr>
      <xdr:xfrm>
        <a:off x="6076950" y="723900"/>
        <a:ext cx="4419600" cy="3200400"/>
      </xdr:xfrm>
      <a:graphic>
        <a:graphicData uri="http://schemas.openxmlformats.org/drawingml/2006/chart">
          <c:chart xmlns:c="http://schemas.openxmlformats.org/drawingml/2006/chart" r:id="rId3"/>
        </a:graphicData>
      </a:graphic>
    </xdr:graphicFrame>
    <xdr:clientData/>
  </xdr:twoCellAnchor>
  <xdr:twoCellAnchor>
    <xdr:from>
      <xdr:col>10</xdr:col>
      <xdr:colOff>19050</xdr:colOff>
      <xdr:row>26</xdr:row>
      <xdr:rowOff>57150</xdr:rowOff>
    </xdr:from>
    <xdr:to>
      <xdr:col>17</xdr:col>
      <xdr:colOff>171450</xdr:colOff>
      <xdr:row>46</xdr:row>
      <xdr:rowOff>19050</xdr:rowOff>
    </xdr:to>
    <xdr:graphicFrame>
      <xdr:nvGraphicFramePr>
        <xdr:cNvPr id="4" name="Chart 8"/>
        <xdr:cNvGraphicFramePr/>
      </xdr:nvGraphicFramePr>
      <xdr:xfrm>
        <a:off x="6115050" y="4267200"/>
        <a:ext cx="4419600" cy="3200400"/>
      </xdr:xfrm>
      <a:graphic>
        <a:graphicData uri="http://schemas.openxmlformats.org/drawingml/2006/chart">
          <c:chart xmlns:c="http://schemas.openxmlformats.org/drawingml/2006/chart" r:id="rId4"/>
        </a:graphicData>
      </a:graphic>
    </xdr:graphicFrame>
    <xdr:clientData/>
  </xdr:twoCellAnchor>
  <xdr:twoCellAnchor>
    <xdr:from>
      <xdr:col>19</xdr:col>
      <xdr:colOff>0</xdr:colOff>
      <xdr:row>4</xdr:row>
      <xdr:rowOff>57150</xdr:rowOff>
    </xdr:from>
    <xdr:to>
      <xdr:col>26</xdr:col>
      <xdr:colOff>152400</xdr:colOff>
      <xdr:row>24</xdr:row>
      <xdr:rowOff>19050</xdr:rowOff>
    </xdr:to>
    <xdr:graphicFrame>
      <xdr:nvGraphicFramePr>
        <xdr:cNvPr id="5" name="Chart 9"/>
        <xdr:cNvGraphicFramePr/>
      </xdr:nvGraphicFramePr>
      <xdr:xfrm>
        <a:off x="11582400" y="704850"/>
        <a:ext cx="4419600" cy="3200400"/>
      </xdr:xfrm>
      <a:graphic>
        <a:graphicData uri="http://schemas.openxmlformats.org/drawingml/2006/chart">
          <c:chart xmlns:c="http://schemas.openxmlformats.org/drawingml/2006/chart" r:id="rId5"/>
        </a:graphicData>
      </a:graphic>
    </xdr:graphicFrame>
    <xdr:clientData/>
  </xdr:twoCellAnchor>
  <xdr:twoCellAnchor>
    <xdr:from>
      <xdr:col>19</xdr:col>
      <xdr:colOff>38100</xdr:colOff>
      <xdr:row>26</xdr:row>
      <xdr:rowOff>38100</xdr:rowOff>
    </xdr:from>
    <xdr:to>
      <xdr:col>26</xdr:col>
      <xdr:colOff>190500</xdr:colOff>
      <xdr:row>46</xdr:row>
      <xdr:rowOff>0</xdr:rowOff>
    </xdr:to>
    <xdr:graphicFrame>
      <xdr:nvGraphicFramePr>
        <xdr:cNvPr id="6" name="Chart 10"/>
        <xdr:cNvGraphicFramePr/>
      </xdr:nvGraphicFramePr>
      <xdr:xfrm>
        <a:off x="11620500" y="4248150"/>
        <a:ext cx="4419600" cy="3200400"/>
      </xdr:xfrm>
      <a:graphic>
        <a:graphicData uri="http://schemas.openxmlformats.org/drawingml/2006/chart">
          <c:chart xmlns:c="http://schemas.openxmlformats.org/drawingml/2006/chart" r:id="rId6"/>
        </a:graphicData>
      </a:graphic>
    </xdr:graphicFrame>
    <xdr:clientData/>
  </xdr:twoCellAnchor>
  <xdr:twoCellAnchor>
    <xdr:from>
      <xdr:col>28</xdr:col>
      <xdr:colOff>19050</xdr:colOff>
      <xdr:row>4</xdr:row>
      <xdr:rowOff>57150</xdr:rowOff>
    </xdr:from>
    <xdr:to>
      <xdr:col>35</xdr:col>
      <xdr:colOff>171450</xdr:colOff>
      <xdr:row>24</xdr:row>
      <xdr:rowOff>19050</xdr:rowOff>
    </xdr:to>
    <xdr:graphicFrame>
      <xdr:nvGraphicFramePr>
        <xdr:cNvPr id="7" name="Chart 11"/>
        <xdr:cNvGraphicFramePr/>
      </xdr:nvGraphicFramePr>
      <xdr:xfrm>
        <a:off x="17087850" y="704850"/>
        <a:ext cx="4419600" cy="3200400"/>
      </xdr:xfrm>
      <a:graphic>
        <a:graphicData uri="http://schemas.openxmlformats.org/drawingml/2006/chart">
          <c:chart xmlns:c="http://schemas.openxmlformats.org/drawingml/2006/chart" r:id="rId7"/>
        </a:graphicData>
      </a:graphic>
    </xdr:graphicFrame>
    <xdr:clientData/>
  </xdr:twoCellAnchor>
  <xdr:twoCellAnchor>
    <xdr:from>
      <xdr:col>28</xdr:col>
      <xdr:colOff>19050</xdr:colOff>
      <xdr:row>26</xdr:row>
      <xdr:rowOff>57150</xdr:rowOff>
    </xdr:from>
    <xdr:to>
      <xdr:col>35</xdr:col>
      <xdr:colOff>171450</xdr:colOff>
      <xdr:row>46</xdr:row>
      <xdr:rowOff>19050</xdr:rowOff>
    </xdr:to>
    <xdr:graphicFrame>
      <xdr:nvGraphicFramePr>
        <xdr:cNvPr id="8" name="Chart 12"/>
        <xdr:cNvGraphicFramePr/>
      </xdr:nvGraphicFramePr>
      <xdr:xfrm>
        <a:off x="17087850" y="4267200"/>
        <a:ext cx="4419600" cy="3200400"/>
      </xdr:xfrm>
      <a:graphic>
        <a:graphicData uri="http://schemas.openxmlformats.org/drawingml/2006/chart">
          <c:chart xmlns:c="http://schemas.openxmlformats.org/drawingml/2006/chart" r:id="rId8"/>
        </a:graphicData>
      </a:graphic>
    </xdr:graphicFrame>
    <xdr:clientData/>
  </xdr:twoCellAnchor>
  <xdr:twoCellAnchor>
    <xdr:from>
      <xdr:col>37</xdr:col>
      <xdr:colOff>19050</xdr:colOff>
      <xdr:row>4</xdr:row>
      <xdr:rowOff>19050</xdr:rowOff>
    </xdr:from>
    <xdr:to>
      <xdr:col>44</xdr:col>
      <xdr:colOff>171450</xdr:colOff>
      <xdr:row>23</xdr:row>
      <xdr:rowOff>142875</xdr:rowOff>
    </xdr:to>
    <xdr:graphicFrame>
      <xdr:nvGraphicFramePr>
        <xdr:cNvPr id="9" name="Chart 13"/>
        <xdr:cNvGraphicFramePr/>
      </xdr:nvGraphicFramePr>
      <xdr:xfrm>
        <a:off x="22574250" y="666750"/>
        <a:ext cx="4419600" cy="3200400"/>
      </xdr:xfrm>
      <a:graphic>
        <a:graphicData uri="http://schemas.openxmlformats.org/drawingml/2006/chart">
          <c:chart xmlns:c="http://schemas.openxmlformats.org/drawingml/2006/chart" r:id="rId9"/>
        </a:graphicData>
      </a:graphic>
    </xdr:graphicFrame>
    <xdr:clientData/>
  </xdr:twoCellAnchor>
  <xdr:twoCellAnchor>
    <xdr:from>
      <xdr:col>37</xdr:col>
      <xdr:colOff>19050</xdr:colOff>
      <xdr:row>26</xdr:row>
      <xdr:rowOff>38100</xdr:rowOff>
    </xdr:from>
    <xdr:to>
      <xdr:col>44</xdr:col>
      <xdr:colOff>171450</xdr:colOff>
      <xdr:row>46</xdr:row>
      <xdr:rowOff>0</xdr:rowOff>
    </xdr:to>
    <xdr:graphicFrame>
      <xdr:nvGraphicFramePr>
        <xdr:cNvPr id="10" name="Chart 14"/>
        <xdr:cNvGraphicFramePr/>
      </xdr:nvGraphicFramePr>
      <xdr:xfrm>
        <a:off x="22574250" y="4248150"/>
        <a:ext cx="4419600" cy="3200400"/>
      </xdr:xfrm>
      <a:graphic>
        <a:graphicData uri="http://schemas.openxmlformats.org/drawingml/2006/chart">
          <c:chart xmlns:c="http://schemas.openxmlformats.org/drawingml/2006/chart"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B1:CF217"/>
  <sheetViews>
    <sheetView tabSelected="1" zoomScale="85" zoomScaleNormal="85" workbookViewId="0" topLeftCell="A1">
      <selection activeCell="A1" sqref="A1"/>
    </sheetView>
  </sheetViews>
  <sheetFormatPr defaultColWidth="9.140625" defaultRowHeight="12.75"/>
  <cols>
    <col min="1" max="1" width="4.00390625" style="0" customWidth="1"/>
    <col min="2" max="2" width="13.00390625" style="0" customWidth="1"/>
    <col min="3" max="3" width="9.57421875" style="0" customWidth="1"/>
    <col min="4" max="4" width="7.140625" style="0" customWidth="1"/>
    <col min="5" max="5" width="6.8515625" style="0" customWidth="1"/>
    <col min="6" max="10" width="7.00390625" style="0" customWidth="1"/>
    <col min="11" max="11" width="14.421875" style="0" customWidth="1"/>
    <col min="12" max="12" width="6.57421875" style="0" customWidth="1"/>
    <col min="13" max="13" width="6.7109375" style="0" customWidth="1"/>
    <col min="14" max="14" width="6.8515625" style="0" customWidth="1"/>
    <col min="15" max="22" width="7.00390625" style="0" customWidth="1"/>
    <col min="25" max="25" width="12.7109375" style="0" customWidth="1"/>
    <col min="26" max="26" width="9.8515625" style="0" customWidth="1"/>
    <col min="27" max="27" width="7.57421875" style="0" customWidth="1"/>
    <col min="28" max="28" width="8.00390625" style="0" customWidth="1"/>
    <col min="29" max="33" width="7.7109375" style="0" customWidth="1"/>
    <col min="34" max="34" width="14.7109375" style="0" customWidth="1"/>
    <col min="35" max="35" width="6.8515625" style="0" customWidth="1"/>
    <col min="36" max="36" width="7.28125" style="0" customWidth="1"/>
    <col min="37" max="37" width="8.00390625" style="0" customWidth="1"/>
    <col min="38" max="45" width="7.28125" style="0" customWidth="1"/>
    <col min="48" max="48" width="12.57421875" style="0" customWidth="1"/>
    <col min="49" max="49" width="9.57421875" style="0" customWidth="1"/>
    <col min="50" max="51" width="7.00390625" style="0" customWidth="1"/>
    <col min="52" max="52" width="6.140625" style="0" customWidth="1"/>
    <col min="53" max="53" width="14.57421875" style="0" customWidth="1"/>
    <col min="54" max="54" width="6.421875" style="0" customWidth="1"/>
    <col min="55" max="56" width="6.8515625" style="0" customWidth="1"/>
    <col min="57" max="57" width="7.00390625" style="0" customWidth="1"/>
    <col min="58" max="58" width="7.421875" style="0" customWidth="1"/>
    <col min="61" max="61" width="13.00390625" style="0" customWidth="1"/>
    <col min="63" max="63" width="7.140625" style="0" customWidth="1"/>
    <col min="64" max="64" width="7.00390625" style="0" customWidth="1"/>
    <col min="65" max="65" width="7.28125" style="0" customWidth="1"/>
    <col min="66" max="66" width="14.57421875" style="0" customWidth="1"/>
    <col min="67" max="67" width="6.421875" style="0" customWidth="1"/>
    <col min="68" max="69" width="6.8515625" style="0" customWidth="1"/>
    <col min="70" max="70" width="7.00390625" style="0" customWidth="1"/>
    <col min="71" max="71" width="7.421875" style="0" customWidth="1"/>
    <col min="74" max="74" width="13.00390625" style="0" customWidth="1"/>
    <col min="76" max="76" width="7.140625" style="0" customWidth="1"/>
    <col min="77" max="77" width="7.00390625" style="0" customWidth="1"/>
    <col min="78" max="78" width="6.421875" style="0" customWidth="1"/>
    <col min="79" max="79" width="14.57421875" style="0" customWidth="1"/>
    <col min="80" max="80" width="6.421875" style="0" customWidth="1"/>
    <col min="81" max="82" width="6.8515625" style="0" customWidth="1"/>
    <col min="83" max="83" width="7.00390625" style="0" customWidth="1"/>
    <col min="84" max="84" width="7.421875" style="0" customWidth="1"/>
  </cols>
  <sheetData>
    <row r="1" s="77" customFormat="1" ht="15">
      <c r="B1" s="78" t="s">
        <v>125</v>
      </c>
    </row>
    <row r="2" spans="2:28" s="79" customFormat="1" ht="12.75">
      <c r="B2" s="79" t="s">
        <v>152</v>
      </c>
      <c r="AA2" s="80"/>
      <c r="AB2" s="80"/>
    </row>
    <row r="3" spans="2:28" s="79" customFormat="1" ht="12.75">
      <c r="B3" s="79" t="s">
        <v>153</v>
      </c>
      <c r="AA3" s="80"/>
      <c r="AB3" s="80"/>
    </row>
    <row r="4" spans="2:28" s="79" customFormat="1" ht="12.75">
      <c r="B4" s="81" t="s">
        <v>87</v>
      </c>
      <c r="C4"/>
      <c r="AA4" s="80"/>
      <c r="AB4" s="80"/>
    </row>
    <row r="5" spans="2:28" s="79" customFormat="1" ht="12.75">
      <c r="B5" s="81" t="s">
        <v>130</v>
      </c>
      <c r="C5"/>
      <c r="AA5" s="80"/>
      <c r="AB5" s="80"/>
    </row>
    <row r="6" spans="2:28" s="79" customFormat="1" ht="12.75">
      <c r="B6" s="81" t="s">
        <v>115</v>
      </c>
      <c r="C6"/>
      <c r="AA6" s="80"/>
      <c r="AB6" s="80"/>
    </row>
    <row r="7" spans="2:28" s="79" customFormat="1" ht="12.75">
      <c r="B7" s="79" t="s">
        <v>131</v>
      </c>
      <c r="C7"/>
      <c r="AA7" s="80"/>
      <c r="AB7" s="80"/>
    </row>
    <row r="8" spans="2:28" s="79" customFormat="1" ht="12.75">
      <c r="B8" s="79" t="s">
        <v>88</v>
      </c>
      <c r="C8"/>
      <c r="AA8" s="80"/>
      <c r="AB8" s="80"/>
    </row>
    <row r="9" spans="2:28" s="79" customFormat="1" ht="12.75">
      <c r="B9" t="s">
        <v>44</v>
      </c>
      <c r="C9"/>
      <c r="AA9" s="80"/>
      <c r="AB9" s="80"/>
    </row>
    <row r="10" spans="2:28" s="79" customFormat="1" ht="12.75">
      <c r="B10" s="115" t="s">
        <v>67</v>
      </c>
      <c r="C10"/>
      <c r="AA10" s="80"/>
      <c r="AB10" s="80"/>
    </row>
    <row r="11" spans="2:28" s="79" customFormat="1" ht="12.75">
      <c r="B11" s="81" t="s">
        <v>118</v>
      </c>
      <c r="C11"/>
      <c r="AA11" s="80"/>
      <c r="AB11" s="80"/>
    </row>
    <row r="12" spans="2:28" s="79" customFormat="1" ht="12.75">
      <c r="B12" s="81" t="s">
        <v>64</v>
      </c>
      <c r="C12"/>
      <c r="AA12" s="80"/>
      <c r="AB12" s="80"/>
    </row>
    <row r="13" spans="2:28" s="79" customFormat="1" ht="12.75" customHeight="1">
      <c r="B13" s="81" t="s">
        <v>66</v>
      </c>
      <c r="C13"/>
      <c r="AA13" s="80"/>
      <c r="AB13" s="80"/>
    </row>
    <row r="14" ht="12" customHeight="1">
      <c r="B14" s="81" t="s">
        <v>65</v>
      </c>
    </row>
    <row r="15" spans="2:28" s="79" customFormat="1" ht="12.75">
      <c r="B15" s="81" t="s">
        <v>132</v>
      </c>
      <c r="C15"/>
      <c r="AA15" s="80"/>
      <c r="AB15" s="80"/>
    </row>
    <row r="16" spans="2:28" s="79" customFormat="1" ht="12.75">
      <c r="B16" s="81" t="s">
        <v>89</v>
      </c>
      <c r="C16"/>
      <c r="AA16" s="80"/>
      <c r="AB16" s="80"/>
    </row>
    <row r="17" spans="2:28" s="79" customFormat="1" ht="12.75">
      <c r="B17" s="81" t="s">
        <v>94</v>
      </c>
      <c r="C17"/>
      <c r="AA17" s="80"/>
      <c r="AB17" s="80"/>
    </row>
    <row r="18" spans="2:28" s="79" customFormat="1" ht="12.75">
      <c r="B18" s="250" t="s">
        <v>154</v>
      </c>
      <c r="C18" s="250"/>
      <c r="D18" s="250"/>
      <c r="E18" s="250"/>
      <c r="F18" s="250"/>
      <c r="AA18" s="80"/>
      <c r="AB18" s="80"/>
    </row>
    <row r="19" spans="2:51" ht="15" customHeight="1">
      <c r="B19" s="81"/>
      <c r="AY19" s="1"/>
    </row>
    <row r="20" spans="2:10" ht="17.25" customHeight="1">
      <c r="B20" s="71"/>
      <c r="C20" s="71"/>
      <c r="D20" s="72" t="s">
        <v>70</v>
      </c>
      <c r="E20" s="125">
        <v>90</v>
      </c>
      <c r="F20" s="71" t="s">
        <v>14</v>
      </c>
      <c r="G20" s="71"/>
      <c r="H20" s="71"/>
      <c r="I20" s="71"/>
      <c r="J20" s="71"/>
    </row>
    <row r="21" spans="2:10" ht="12" customHeight="1">
      <c r="B21" s="13"/>
      <c r="C21" s="13"/>
      <c r="D21" s="148"/>
      <c r="E21" s="149"/>
      <c r="F21" s="13"/>
      <c r="G21" s="13"/>
      <c r="H21" s="13"/>
      <c r="I21" s="13"/>
      <c r="J21" s="13"/>
    </row>
    <row r="22" spans="2:84" ht="31.5" customHeight="1">
      <c r="B22" s="243" t="s">
        <v>4</v>
      </c>
      <c r="C22" s="244"/>
      <c r="D22" s="245" t="s">
        <v>100</v>
      </c>
      <c r="E22" s="245"/>
      <c r="F22" s="245"/>
      <c r="G22" s="220"/>
      <c r="H22" s="220"/>
      <c r="I22" s="220"/>
      <c r="J22" s="220"/>
      <c r="K22" s="181"/>
      <c r="L22" s="181"/>
      <c r="M22" s="245" t="s">
        <v>99</v>
      </c>
      <c r="N22" s="245"/>
      <c r="O22" s="245"/>
      <c r="P22" s="245"/>
      <c r="Q22" s="220"/>
      <c r="R22" s="220"/>
      <c r="S22" s="220"/>
      <c r="T22" s="220"/>
      <c r="U22" s="220"/>
      <c r="V22" s="220"/>
      <c r="Y22" s="243" t="s">
        <v>8</v>
      </c>
      <c r="Z22" s="244"/>
      <c r="AA22" s="245" t="s">
        <v>100</v>
      </c>
      <c r="AB22" s="245"/>
      <c r="AC22" s="245"/>
      <c r="AD22" s="220"/>
      <c r="AE22" s="220"/>
      <c r="AF22" s="220"/>
      <c r="AG22" s="220"/>
      <c r="AH22" s="181"/>
      <c r="AI22" s="181"/>
      <c r="AJ22" s="245" t="s">
        <v>99</v>
      </c>
      <c r="AK22" s="245"/>
      <c r="AL22" s="245"/>
      <c r="AM22" s="245"/>
      <c r="AN22" s="220"/>
      <c r="AO22" s="220"/>
      <c r="AP22" s="220"/>
      <c r="AQ22" s="220"/>
      <c r="AR22" s="220"/>
      <c r="AS22" s="220"/>
      <c r="AV22" s="243" t="s">
        <v>83</v>
      </c>
      <c r="AW22" s="244"/>
      <c r="AX22" s="245" t="s">
        <v>100</v>
      </c>
      <c r="AY22" s="245"/>
      <c r="AZ22" s="245"/>
      <c r="BA22" s="181"/>
      <c r="BB22" s="181"/>
      <c r="BC22" s="245" t="s">
        <v>99</v>
      </c>
      <c r="BD22" s="245"/>
      <c r="BE22" s="245"/>
      <c r="BF22" s="245"/>
      <c r="BI22" s="243" t="s">
        <v>72</v>
      </c>
      <c r="BJ22" s="244"/>
      <c r="BK22" s="245" t="s">
        <v>100</v>
      </c>
      <c r="BL22" s="245"/>
      <c r="BM22" s="245"/>
      <c r="BN22" s="181"/>
      <c r="BO22" s="181"/>
      <c r="BP22" s="245" t="s">
        <v>99</v>
      </c>
      <c r="BQ22" s="245"/>
      <c r="BR22" s="245"/>
      <c r="BS22" s="245"/>
      <c r="BV22" s="243" t="s">
        <v>86</v>
      </c>
      <c r="BW22" s="244"/>
      <c r="BX22" s="245" t="s">
        <v>100</v>
      </c>
      <c r="BY22" s="245"/>
      <c r="BZ22" s="245"/>
      <c r="CA22" s="181"/>
      <c r="CB22" s="181"/>
      <c r="CC22" s="245" t="s">
        <v>99</v>
      </c>
      <c r="CD22" s="245"/>
      <c r="CE22" s="245"/>
      <c r="CF22" s="245"/>
    </row>
    <row r="23" spans="2:84" ht="38.25">
      <c r="B23" s="64" t="s">
        <v>124</v>
      </c>
      <c r="C23" s="64" t="s">
        <v>0</v>
      </c>
      <c r="D23" s="223" t="s">
        <v>5</v>
      </c>
      <c r="E23" s="223" t="s">
        <v>6</v>
      </c>
      <c r="F23" s="223" t="s">
        <v>7</v>
      </c>
      <c r="G23" s="4"/>
      <c r="H23" s="4"/>
      <c r="I23" s="4"/>
      <c r="J23" s="4"/>
      <c r="K23" s="150" t="s">
        <v>71</v>
      </c>
      <c r="L23" s="150" t="s">
        <v>71</v>
      </c>
      <c r="M23" s="4" t="str">
        <f>CONCATENATE(E23,"-",D23)</f>
        <v>Post1-Pre</v>
      </c>
      <c r="N23" s="4" t="str">
        <f>CONCATENATE(F23,"-",D23)</f>
        <v>Post2-Pre</v>
      </c>
      <c r="O23" s="4" t="str">
        <f>CONCATENATE(F23,"-",E23)</f>
        <v>Post2-Post1</v>
      </c>
      <c r="P23" s="4" t="s">
        <v>39</v>
      </c>
      <c r="Q23" s="4"/>
      <c r="R23" s="4"/>
      <c r="S23" s="4"/>
      <c r="T23" s="4"/>
      <c r="U23" s="4"/>
      <c r="V23" s="4"/>
      <c r="Y23" s="64" t="str">
        <f aca="true" t="shared" si="0" ref="Y23:AG23">B23</f>
        <v>Treatment</v>
      </c>
      <c r="Z23" s="64" t="str">
        <f t="shared" si="0"/>
        <v>Name</v>
      </c>
      <c r="AA23" s="4" t="str">
        <f t="shared" si="0"/>
        <v>Pre</v>
      </c>
      <c r="AB23" s="4" t="str">
        <f t="shared" si="0"/>
        <v>Post1</v>
      </c>
      <c r="AC23" s="4" t="str">
        <f t="shared" si="0"/>
        <v>Post2</v>
      </c>
      <c r="AD23" s="4">
        <f t="shared" si="0"/>
        <v>0</v>
      </c>
      <c r="AE23" s="4">
        <f t="shared" si="0"/>
        <v>0</v>
      </c>
      <c r="AF23" s="4">
        <f t="shared" si="0"/>
        <v>0</v>
      </c>
      <c r="AG23" s="4">
        <f t="shared" si="0"/>
        <v>0</v>
      </c>
      <c r="AH23" s="150" t="str">
        <f aca="true" t="shared" si="1" ref="AH23:AM23">K23</f>
        <v>read
me</v>
      </c>
      <c r="AI23" s="150" t="str">
        <f t="shared" si="1"/>
        <v>read
me</v>
      </c>
      <c r="AJ23" s="4" t="str">
        <f t="shared" si="1"/>
        <v>Post1-Pre</v>
      </c>
      <c r="AK23" s="4" t="str">
        <f t="shared" si="1"/>
        <v>Post2-Pre</v>
      </c>
      <c r="AL23" s="4" t="str">
        <f t="shared" si="1"/>
        <v>Post2-Post1</v>
      </c>
      <c r="AM23" s="4" t="str">
        <f t="shared" si="1"/>
        <v>other effect</v>
      </c>
      <c r="AN23" s="4">
        <f aca="true" t="shared" si="2" ref="AN23:AS23">Q23</f>
        <v>0</v>
      </c>
      <c r="AO23" s="4">
        <f t="shared" si="2"/>
        <v>0</v>
      </c>
      <c r="AP23" s="4">
        <f t="shared" si="2"/>
        <v>0</v>
      </c>
      <c r="AQ23" s="4">
        <f t="shared" si="2"/>
        <v>0</v>
      </c>
      <c r="AR23" s="4">
        <f t="shared" si="2"/>
        <v>0</v>
      </c>
      <c r="AS23" s="4">
        <f t="shared" si="2"/>
        <v>0</v>
      </c>
      <c r="AV23" s="64" t="str">
        <f>Y23</f>
        <v>Treatment</v>
      </c>
      <c r="AW23" s="64" t="str">
        <f>Z23</f>
        <v>Name</v>
      </c>
      <c r="AX23" s="4" t="str">
        <f>AA23</f>
        <v>Pre</v>
      </c>
      <c r="AY23" s="4" t="str">
        <f>AB23</f>
        <v>Post1</v>
      </c>
      <c r="AZ23" s="4" t="str">
        <f>AC23</f>
        <v>Post2</v>
      </c>
      <c r="BA23" s="150" t="str">
        <f aca="true" t="shared" si="3" ref="BA23:BF23">AH23</f>
        <v>read
me</v>
      </c>
      <c r="BB23" s="150" t="str">
        <f t="shared" si="3"/>
        <v>read
me</v>
      </c>
      <c r="BC23" s="4" t="str">
        <f t="shared" si="3"/>
        <v>Post1-Pre</v>
      </c>
      <c r="BD23" s="4" t="str">
        <f t="shared" si="3"/>
        <v>Post2-Pre</v>
      </c>
      <c r="BE23" s="4" t="str">
        <f t="shared" si="3"/>
        <v>Post2-Post1</v>
      </c>
      <c r="BF23" s="4" t="str">
        <f t="shared" si="3"/>
        <v>other effect</v>
      </c>
      <c r="BI23" s="64" t="str">
        <f aca="true" t="shared" si="4" ref="BI23:BS23">AV23</f>
        <v>Treatment</v>
      </c>
      <c r="BJ23" s="64" t="str">
        <f t="shared" si="4"/>
        <v>Name</v>
      </c>
      <c r="BK23" s="4" t="str">
        <f t="shared" si="4"/>
        <v>Pre</v>
      </c>
      <c r="BL23" s="4" t="str">
        <f t="shared" si="4"/>
        <v>Post1</v>
      </c>
      <c r="BM23" s="4" t="str">
        <f t="shared" si="4"/>
        <v>Post2</v>
      </c>
      <c r="BN23" s="150" t="str">
        <f t="shared" si="4"/>
        <v>read
me</v>
      </c>
      <c r="BO23" s="150" t="str">
        <f t="shared" si="4"/>
        <v>read
me</v>
      </c>
      <c r="BP23" s="4" t="str">
        <f t="shared" si="4"/>
        <v>Post1-Pre</v>
      </c>
      <c r="BQ23" s="4" t="str">
        <f t="shared" si="4"/>
        <v>Post2-Pre</v>
      </c>
      <c r="BR23" s="4" t="str">
        <f t="shared" si="4"/>
        <v>Post2-Post1</v>
      </c>
      <c r="BS23" s="4" t="str">
        <f t="shared" si="4"/>
        <v>other effect</v>
      </c>
      <c r="BV23" s="64" t="str">
        <f aca="true" t="shared" si="5" ref="BV23:CF23">BI23</f>
        <v>Treatment</v>
      </c>
      <c r="BW23" s="64" t="str">
        <f t="shared" si="5"/>
        <v>Name</v>
      </c>
      <c r="BX23" s="4" t="str">
        <f t="shared" si="5"/>
        <v>Pre</v>
      </c>
      <c r="BY23" s="4" t="str">
        <f t="shared" si="5"/>
        <v>Post1</v>
      </c>
      <c r="BZ23" s="4" t="str">
        <f t="shared" si="5"/>
        <v>Post2</v>
      </c>
      <c r="CA23" s="150" t="str">
        <f t="shared" si="5"/>
        <v>read
me</v>
      </c>
      <c r="CB23" s="150" t="str">
        <f t="shared" si="5"/>
        <v>read
me</v>
      </c>
      <c r="CC23" s="4" t="str">
        <f t="shared" si="5"/>
        <v>Post1-Pre</v>
      </c>
      <c r="CD23" s="4" t="str">
        <f t="shared" si="5"/>
        <v>Post2-Pre</v>
      </c>
      <c r="CE23" s="4" t="str">
        <f t="shared" si="5"/>
        <v>Post2-Post1</v>
      </c>
      <c r="CF23" s="4" t="str">
        <f t="shared" si="5"/>
        <v>other effect</v>
      </c>
    </row>
    <row r="24" spans="2:84" ht="12.75">
      <c r="B24" s="221" t="s">
        <v>37</v>
      </c>
      <c r="C24" s="113" t="s">
        <v>58</v>
      </c>
      <c r="D24" s="22">
        <v>11.7</v>
      </c>
      <c r="E24" s="22">
        <v>10.7</v>
      </c>
      <c r="F24" s="22">
        <v>9.7</v>
      </c>
      <c r="G24" s="22"/>
      <c r="H24" s="22"/>
      <c r="I24" s="22"/>
      <c r="J24" s="22"/>
      <c r="L24" s="3"/>
      <c r="M24" s="5">
        <f aca="true" t="shared" si="6" ref="M24:M43">IF(AND(ISNUMBER(E24),ISNUMBER(D24)),E24-D24,"miss")</f>
        <v>-1</v>
      </c>
      <c r="N24" s="5">
        <f aca="true" t="shared" si="7" ref="N24:N43">IF(AND(ISNUMBER(F24),ISNUMBER(D24)),F24-D24,"miss")</f>
        <v>-2</v>
      </c>
      <c r="O24" s="5">
        <f aca="true" t="shared" si="8" ref="O24:O43">IF(AND(ISNUMBER(F24),ISNUMBER(E24)),F24-E24,"miss")</f>
        <v>-1</v>
      </c>
      <c r="P24" s="5"/>
      <c r="Q24" s="5"/>
      <c r="R24" s="5"/>
      <c r="S24" s="5"/>
      <c r="T24" s="5"/>
      <c r="U24" s="5"/>
      <c r="V24" s="5"/>
      <c r="Y24" s="66" t="str">
        <f>B24</f>
        <v>Control</v>
      </c>
      <c r="Z24" s="67" t="str">
        <f>C24</f>
        <v>Al</v>
      </c>
      <c r="AA24" s="5">
        <f aca="true" t="shared" si="9" ref="AA24:AA43">IF(ISERROR(100*LN(D24)),"miss",100*LN(D24))</f>
        <v>245.95888418037103</v>
      </c>
      <c r="AB24" s="5">
        <f aca="true" t="shared" si="10" ref="AB24:AB43">IF(ISERROR(100*LN(E24)),"miss",100*LN(E24))</f>
        <v>237.02437414678604</v>
      </c>
      <c r="AC24" s="5">
        <f aca="true" t="shared" si="11" ref="AC24:AC43">IF(ISERROR(100*LN(F24)),"miss",100*LN(F24))</f>
        <v>227.2125885509337</v>
      </c>
      <c r="AD24" s="5" t="str">
        <f aca="true" t="shared" si="12" ref="AD24:AD43">IF(ISERROR(100*LN(G24)),"miss",100*LN(G24))</f>
        <v>miss</v>
      </c>
      <c r="AE24" s="5" t="str">
        <f aca="true" t="shared" si="13" ref="AE24:AE43">IF(ISERROR(100*LN(H24)),"miss",100*LN(H24))</f>
        <v>miss</v>
      </c>
      <c r="AF24" s="5" t="str">
        <f aca="true" t="shared" si="14" ref="AF24:AF43">IF(ISERROR(100*LN(I24)),"miss",100*LN(I24))</f>
        <v>miss</v>
      </c>
      <c r="AG24" s="5" t="str">
        <f aca="true" t="shared" si="15" ref="AG24:AG43">IF(ISERROR(100*LN(J24)),"miss",100*LN(J24))</f>
        <v>miss</v>
      </c>
      <c r="AH24" s="5"/>
      <c r="AI24" s="5"/>
      <c r="AJ24" s="5">
        <f>IF(AND(ISNUMBER(AB24),ISNUMBER(AA24)),AB24-AA24,"miss")</f>
        <v>-8.934510033584985</v>
      </c>
      <c r="AK24" s="5">
        <f>IF(AND(ISNUMBER(AC24),ISNUMBER(AA24)),AC24-AA24,"miss")</f>
        <v>-18.746295629437327</v>
      </c>
      <c r="AL24" s="5">
        <f>IF(AND(ISNUMBER(AC24),ISNUMBER(AB24)),AC24-AB24,"miss")</f>
        <v>-9.811785595852342</v>
      </c>
      <c r="AM24" s="5"/>
      <c r="AN24" s="5"/>
      <c r="AO24" s="5"/>
      <c r="AP24" s="5"/>
      <c r="AQ24" s="5"/>
      <c r="AR24" s="5"/>
      <c r="AS24" s="5"/>
      <c r="AV24" s="66" t="str">
        <f>Y24</f>
        <v>Control</v>
      </c>
      <c r="AW24" s="67" t="str">
        <f>Z24</f>
        <v>Al</v>
      </c>
      <c r="AX24" s="57">
        <f>IF(ISNUMBER(D24),RANK(D24,allraw,1)/$D$81*100,"miss")</f>
        <v>45.378151260504204</v>
      </c>
      <c r="AY24" s="57">
        <f aca="true" t="shared" si="16" ref="AY24:AZ39">IF(ISNUMBER(E24),RANK(E24,allraw,1)/$D$81*100,"miss")</f>
        <v>31.092436974789916</v>
      </c>
      <c r="AZ24" s="57">
        <f t="shared" si="16"/>
        <v>17.647058823529413</v>
      </c>
      <c r="BA24" s="3"/>
      <c r="BB24" s="3"/>
      <c r="BC24" s="57">
        <f>IF(AND(ISNUMBER(AY24),ISNUMBER(AX24)),AY24-AX24,"miss")</f>
        <v>-14.285714285714288</v>
      </c>
      <c r="BD24" s="57">
        <f>IF(AND(ISNUMBER(AZ24),ISNUMBER(AX24)),AZ24-AX24,"miss")</f>
        <v>-27.73109243697479</v>
      </c>
      <c r="BE24" s="57">
        <f>IF(AND(ISNUMBER(AZ24),ISNUMBER(AY24)),AZ24-AY24,"miss")</f>
        <v>-13.445378151260503</v>
      </c>
      <c r="BF24" s="57"/>
      <c r="BI24" s="66" t="str">
        <f>AV24</f>
        <v>Control</v>
      </c>
      <c r="BJ24" s="67" t="str">
        <f>AW24</f>
        <v>Al</v>
      </c>
      <c r="BK24" s="5">
        <f aca="true" t="shared" si="17" ref="BK24:BM25">IF(ISNUMBER(D24),SQRT(D24),"miss")</f>
        <v>3.420526275297414</v>
      </c>
      <c r="BL24" s="5">
        <f t="shared" si="17"/>
        <v>3.271085446759225</v>
      </c>
      <c r="BM24" s="5">
        <f t="shared" si="17"/>
        <v>3.1144823004794873</v>
      </c>
      <c r="BN24" s="3"/>
      <c r="BO24" s="3"/>
      <c r="BP24" s="5">
        <f>IF(AND(ISNUMBER(BL24),ISNUMBER(BK24)),BL24-BK24,"miss")</f>
        <v>-0.14944082853818896</v>
      </c>
      <c r="BQ24" s="5">
        <f>IF(AND(ISNUMBER(BM24),ISNUMBER(BK24)),BM24-BK24,"miss")</f>
        <v>-0.30604397481792667</v>
      </c>
      <c r="BR24" s="5">
        <f>IF(AND(ISNUMBER(BM24),ISNUMBER(BL24)),BM24-BL24,"miss")</f>
        <v>-0.1566031462797377</v>
      </c>
      <c r="BS24" s="5"/>
      <c r="BV24" s="66" t="str">
        <f>BI24</f>
        <v>Control</v>
      </c>
      <c r="BW24" s="67" t="str">
        <f>BJ24</f>
        <v>Al</v>
      </c>
      <c r="BX24" s="152">
        <f aca="true" t="shared" si="18" ref="BX24:BX43">IF(ISNUMBER(AA24),ASIN(SQRT(D24/100)),"miss")</f>
        <v>0.3491004195842809</v>
      </c>
      <c r="BY24" s="152">
        <f aca="true" t="shared" si="19" ref="BY24:BY43">IF(ISNUMBER(AB24),ASIN(SQRT(E24/100)),"miss")</f>
        <v>0.3332421643537312</v>
      </c>
      <c r="BZ24" s="152">
        <f aca="true" t="shared" si="20" ref="BZ24:BZ43">IF(ISNUMBER(AC24),ASIN(SQRT(F24/100)),"miss")</f>
        <v>0.31671668316461954</v>
      </c>
      <c r="CA24" s="3"/>
      <c r="CB24" s="3"/>
      <c r="CC24" s="153">
        <f>IF(AND(ISNUMBER(BY24),ISNUMBER(BX24)),BY24-BX24,"miss")</f>
        <v>-0.015858255230549678</v>
      </c>
      <c r="CD24" s="153">
        <f>IF(AND(ISNUMBER(BZ24),ISNUMBER(BX24)),BZ24-BX24,"miss")</f>
        <v>-0.03238373641966136</v>
      </c>
      <c r="CE24" s="153">
        <f>IF(AND(ISNUMBER(BZ24),ISNUMBER(BY24)),BZ24-BY24,"miss")</f>
        <v>-0.01652548118911168</v>
      </c>
      <c r="CF24" s="5"/>
    </row>
    <row r="25" spans="2:84" ht="12.75">
      <c r="B25" s="66" t="str">
        <f>B24</f>
        <v>Control</v>
      </c>
      <c r="C25" s="113" t="s">
        <v>56</v>
      </c>
      <c r="D25" s="22">
        <v>12.8</v>
      </c>
      <c r="E25" s="22">
        <v>11.8</v>
      </c>
      <c r="F25" s="22" t="s">
        <v>15</v>
      </c>
      <c r="G25" s="22"/>
      <c r="H25" s="22"/>
      <c r="I25" s="22"/>
      <c r="J25" s="22"/>
      <c r="L25" s="3"/>
      <c r="M25" s="5">
        <f>IF(AND(ISNUMBER(E25),ISNUMBER(D25)),E25-D25,"miss")</f>
        <v>-1</v>
      </c>
      <c r="N25" s="5" t="str">
        <f>IF(AND(ISNUMBER(F25),ISNUMBER(D25)),F25-D25,"miss")</f>
        <v>miss</v>
      </c>
      <c r="O25" s="5" t="str">
        <f>IF(AND(ISNUMBER(F25),ISNUMBER(E25)),F25-E25,"miss")</f>
        <v>miss</v>
      </c>
      <c r="P25" s="5"/>
      <c r="Q25" s="5"/>
      <c r="R25" s="5"/>
      <c r="S25" s="5"/>
      <c r="T25" s="5"/>
      <c r="U25" s="5"/>
      <c r="V25" s="5"/>
      <c r="Y25" s="66" t="str">
        <f>B25</f>
        <v>Control</v>
      </c>
      <c r="Z25" s="67" t="str">
        <f>C25</f>
        <v>Alex</v>
      </c>
      <c r="AA25" s="5">
        <f>IF(ISERROR(100*LN(D25)),"miss",100*LN(D25))</f>
        <v>254.94451709255713</v>
      </c>
      <c r="AB25" s="5">
        <f>IF(ISERROR(100*LN(E25)),"miss",100*LN(E25))</f>
        <v>246.80995314716193</v>
      </c>
      <c r="AC25" s="5" t="str">
        <f>IF(ISERROR(100*LN(F25)),"miss",100*LN(F25))</f>
        <v>miss</v>
      </c>
      <c r="AD25" s="5" t="str">
        <f t="shared" si="12"/>
        <v>miss</v>
      </c>
      <c r="AE25" s="5" t="str">
        <f t="shared" si="13"/>
        <v>miss</v>
      </c>
      <c r="AF25" s="5" t="str">
        <f t="shared" si="14"/>
        <v>miss</v>
      </c>
      <c r="AG25" s="5" t="str">
        <f t="shared" si="15"/>
        <v>miss</v>
      </c>
      <c r="AH25" s="5"/>
      <c r="AI25" s="5"/>
      <c r="AJ25" s="5">
        <f>IF(AND(ISNUMBER(AB25),ISNUMBER(AA25)),AB25-AA25,"miss")</f>
        <v>-8.1345639453952</v>
      </c>
      <c r="AK25" s="5" t="str">
        <f>IF(AND(ISNUMBER(AC25),ISNUMBER(AA25)),AC25-AA25,"miss")</f>
        <v>miss</v>
      </c>
      <c r="AL25" s="5" t="str">
        <f>IF(AND(ISNUMBER(AC25),ISNUMBER(AB25)),AC25-AB25,"miss")</f>
        <v>miss</v>
      </c>
      <c r="AM25" s="5"/>
      <c r="AN25" s="5"/>
      <c r="AO25" s="5"/>
      <c r="AP25" s="5"/>
      <c r="AQ25" s="5"/>
      <c r="AR25" s="5"/>
      <c r="AS25" s="5"/>
      <c r="AV25" s="66" t="str">
        <f>Y25</f>
        <v>Control</v>
      </c>
      <c r="AW25" s="67" t="str">
        <f>Z25</f>
        <v>Alex</v>
      </c>
      <c r="AX25" s="57">
        <f aca="true" t="shared" si="21" ref="AX25:AX43">IF(ISNUMBER(D25),RANK(D25,allraw,1)/$D$81*100,"miss")</f>
        <v>65.54621848739495</v>
      </c>
      <c r="AY25" s="57">
        <f t="shared" si="16"/>
        <v>47.05882352941176</v>
      </c>
      <c r="AZ25" s="57" t="str">
        <f t="shared" si="16"/>
        <v>miss</v>
      </c>
      <c r="BA25" s="3"/>
      <c r="BB25" s="3"/>
      <c r="BC25" s="57">
        <f>IF(AND(ISNUMBER(AY25),ISNUMBER(AX25)),AY25-AX25,"miss")</f>
        <v>-18.48739495798319</v>
      </c>
      <c r="BD25" s="57" t="str">
        <f>IF(AND(ISNUMBER(AZ25),ISNUMBER(AX25)),AZ25-AX25,"miss")</f>
        <v>miss</v>
      </c>
      <c r="BE25" s="57" t="str">
        <f>IF(AND(ISNUMBER(AZ25),ISNUMBER(AY25)),AZ25-AY25,"miss")</f>
        <v>miss</v>
      </c>
      <c r="BF25" s="57"/>
      <c r="BI25" s="66" t="str">
        <f>AV25</f>
        <v>Control</v>
      </c>
      <c r="BJ25" s="67" t="str">
        <f>AW25</f>
        <v>Alex</v>
      </c>
      <c r="BK25" s="5">
        <f t="shared" si="17"/>
        <v>3.5777087639996634</v>
      </c>
      <c r="BL25" s="5">
        <f t="shared" si="17"/>
        <v>3.4351128074635335</v>
      </c>
      <c r="BM25" s="5" t="str">
        <f t="shared" si="17"/>
        <v>miss</v>
      </c>
      <c r="BN25" s="3"/>
      <c r="BO25" s="3"/>
      <c r="BP25" s="5">
        <f>IF(AND(ISNUMBER(BL25),ISNUMBER(BK25)),BL25-BK25,"miss")</f>
        <v>-0.1425959565361299</v>
      </c>
      <c r="BQ25" s="5" t="str">
        <f>IF(AND(ISNUMBER(BM25),ISNUMBER(BK25)),BM25-BK25,"miss")</f>
        <v>miss</v>
      </c>
      <c r="BR25" s="5" t="str">
        <f>IF(AND(ISNUMBER(BM25),ISNUMBER(BL25)),BM25-BL25,"miss")</f>
        <v>miss</v>
      </c>
      <c r="BS25" s="5"/>
      <c r="BV25" s="66" t="str">
        <f aca="true" t="shared" si="22" ref="BV25:BV43">BI25</f>
        <v>Control</v>
      </c>
      <c r="BW25" s="67" t="str">
        <f aca="true" t="shared" si="23" ref="BW25:BW43">BJ25</f>
        <v>Alex</v>
      </c>
      <c r="BX25" s="152">
        <f t="shared" si="18"/>
        <v>0.36587966945081696</v>
      </c>
      <c r="BY25" s="152">
        <f t="shared" si="19"/>
        <v>0.3506531448762882</v>
      </c>
      <c r="BZ25" s="152" t="str">
        <f t="shared" si="20"/>
        <v>miss</v>
      </c>
      <c r="CA25" s="3"/>
      <c r="CB25" s="3"/>
      <c r="CC25" s="153">
        <f>IF(AND(ISNUMBER(BY25),ISNUMBER(BX25)),BY25-BX25,"miss")</f>
        <v>-0.015226524574528777</v>
      </c>
      <c r="CD25" s="153" t="str">
        <f>IF(AND(ISNUMBER(BZ25),ISNUMBER(BX25)),BZ25-BX25,"miss")</f>
        <v>miss</v>
      </c>
      <c r="CE25" s="153" t="str">
        <f>IF(AND(ISNUMBER(BZ25),ISNUMBER(BY25)),BZ25-BY25,"miss")</f>
        <v>miss</v>
      </c>
      <c r="CF25" s="5"/>
    </row>
    <row r="26" spans="2:84" ht="12.75">
      <c r="B26" s="66" t="str">
        <f aca="true" t="shared" si="24" ref="B26:B43">B25</f>
        <v>Control</v>
      </c>
      <c r="C26" s="113" t="s">
        <v>45</v>
      </c>
      <c r="D26" s="22">
        <v>11.8</v>
      </c>
      <c r="E26" s="22">
        <v>12.7</v>
      </c>
      <c r="F26" s="22">
        <v>12.1</v>
      </c>
      <c r="G26" s="22"/>
      <c r="H26" s="22"/>
      <c r="I26" s="22"/>
      <c r="J26" s="22"/>
      <c r="L26" s="3"/>
      <c r="M26" s="5">
        <f t="shared" si="6"/>
        <v>0.8999999999999986</v>
      </c>
      <c r="N26" s="5">
        <f t="shared" si="7"/>
        <v>0.29999999999999893</v>
      </c>
      <c r="O26" s="5">
        <f t="shared" si="8"/>
        <v>-0.5999999999999996</v>
      </c>
      <c r="P26" s="5"/>
      <c r="Q26" s="5"/>
      <c r="R26" s="5"/>
      <c r="S26" s="5"/>
      <c r="T26" s="5"/>
      <c r="U26" s="5"/>
      <c r="V26" s="5"/>
      <c r="Y26" s="66" t="str">
        <f aca="true" t="shared" si="25" ref="Y26:Y43">B26</f>
        <v>Control</v>
      </c>
      <c r="Z26" s="67" t="str">
        <f aca="true" t="shared" si="26" ref="Z26:Z42">C26</f>
        <v>Alison</v>
      </c>
      <c r="AA26" s="5">
        <f t="shared" si="9"/>
        <v>246.80995314716193</v>
      </c>
      <c r="AB26" s="5">
        <f t="shared" si="10"/>
        <v>254.16019934645456</v>
      </c>
      <c r="AC26" s="5">
        <f t="shared" si="11"/>
        <v>249.32054526026954</v>
      </c>
      <c r="AD26" s="5" t="str">
        <f t="shared" si="12"/>
        <v>miss</v>
      </c>
      <c r="AE26" s="5" t="str">
        <f t="shared" si="13"/>
        <v>miss</v>
      </c>
      <c r="AF26" s="5" t="str">
        <f t="shared" si="14"/>
        <v>miss</v>
      </c>
      <c r="AG26" s="5" t="str">
        <f t="shared" si="15"/>
        <v>miss</v>
      </c>
      <c r="AH26" s="5"/>
      <c r="AI26" s="5"/>
      <c r="AJ26" s="5">
        <f>IF(AND(ISNUMBER(AB26),ISNUMBER(AA26)),AB26-AA26,"miss")</f>
        <v>7.350246199292627</v>
      </c>
      <c r="AK26" s="5">
        <f>IF(AND(ISNUMBER(AC26),ISNUMBER(AA26)),AC26-AA26,"miss")</f>
        <v>2.510592113107606</v>
      </c>
      <c r="AL26" s="5">
        <f>IF(AND(ISNUMBER(AC26),ISNUMBER(AB26)),AC26-AB26,"miss")</f>
        <v>-4.839654086185021</v>
      </c>
      <c r="AM26" s="5"/>
      <c r="AN26" s="5"/>
      <c r="AO26" s="5"/>
      <c r="AP26" s="5"/>
      <c r="AQ26" s="5"/>
      <c r="AR26" s="5"/>
      <c r="AS26" s="5"/>
      <c r="AV26" s="66" t="str">
        <f aca="true" t="shared" si="27" ref="AV26:AV43">Y26</f>
        <v>Control</v>
      </c>
      <c r="AW26" s="67" t="str">
        <f aca="true" t="shared" si="28" ref="AW26:AW43">Z26</f>
        <v>Alison</v>
      </c>
      <c r="AX26" s="57">
        <f t="shared" si="21"/>
        <v>47.05882352941176</v>
      </c>
      <c r="AY26" s="57">
        <f t="shared" si="16"/>
        <v>63.86554621848739</v>
      </c>
      <c r="AZ26" s="57">
        <f t="shared" si="16"/>
        <v>53.78151260504202</v>
      </c>
      <c r="BA26" s="3"/>
      <c r="BB26" s="3"/>
      <c r="BC26" s="57">
        <f>IF(AND(ISNUMBER(AY26),ISNUMBER(AX26)),AY26-AX26,"miss")</f>
        <v>16.806722689075627</v>
      </c>
      <c r="BD26" s="57">
        <f>IF(AND(ISNUMBER(AZ26),ISNUMBER(AX26)),AZ26-AX26,"miss")</f>
        <v>6.722689075630257</v>
      </c>
      <c r="BE26" s="57">
        <f>IF(AND(ISNUMBER(AZ26),ISNUMBER(AY26)),AZ26-AY26,"miss")</f>
        <v>-10.08403361344537</v>
      </c>
      <c r="BF26" s="57"/>
      <c r="BI26" s="66" t="str">
        <f aca="true" t="shared" si="29" ref="BI26:BI43">AV26</f>
        <v>Control</v>
      </c>
      <c r="BJ26" s="67" t="str">
        <f aca="true" t="shared" si="30" ref="BJ26:BJ42">AW26</f>
        <v>Alison</v>
      </c>
      <c r="BK26" s="5">
        <f aca="true" t="shared" si="31" ref="BK26:BK43">IF(ISNUMBER(D26),SQRT(D26),"miss")</f>
        <v>3.4351128074635335</v>
      </c>
      <c r="BL26" s="5">
        <f>IF(ISNUMBER(E26),SQRT(E26),"miss")</f>
        <v>3.5637059362410923</v>
      </c>
      <c r="BM26" s="5">
        <f>IF(ISNUMBER(F26),SQRT(F26),"miss")</f>
        <v>3.478505426185217</v>
      </c>
      <c r="BN26" s="3"/>
      <c r="BO26" s="3"/>
      <c r="BP26" s="5">
        <f>IF(AND(ISNUMBER(BL26),ISNUMBER(BK26)),BL26-BK26,"miss")</f>
        <v>0.1285931287775588</v>
      </c>
      <c r="BQ26" s="5">
        <f>IF(AND(ISNUMBER(BM26),ISNUMBER(BK26)),BM26-BK26,"miss")</f>
        <v>0.04339261872168354</v>
      </c>
      <c r="BR26" s="5">
        <f>IF(AND(ISNUMBER(BM26),ISNUMBER(BL26)),BM26-BL26,"miss")</f>
        <v>-0.08520051005587526</v>
      </c>
      <c r="BS26" s="5"/>
      <c r="BV26" s="66" t="str">
        <f t="shared" si="22"/>
        <v>Control</v>
      </c>
      <c r="BW26" s="67" t="str">
        <f t="shared" si="23"/>
        <v>Alison</v>
      </c>
      <c r="BX26" s="152">
        <f t="shared" si="18"/>
        <v>0.3506531448762882</v>
      </c>
      <c r="BY26" s="152">
        <f t="shared" si="19"/>
        <v>0.3643805612999323</v>
      </c>
      <c r="BZ26" s="152">
        <f t="shared" si="20"/>
        <v>0.35527749346034315</v>
      </c>
      <c r="CA26" s="3"/>
      <c r="CB26" s="3"/>
      <c r="CC26" s="153">
        <f>IF(AND(ISNUMBER(BY26),ISNUMBER(BX26)),BY26-BX26,"miss")</f>
        <v>0.013727416423644112</v>
      </c>
      <c r="CD26" s="153">
        <f>IF(AND(ISNUMBER(BZ26),ISNUMBER(BX26)),BZ26-BX26,"miss")</f>
        <v>0.004624348584054971</v>
      </c>
      <c r="CE26" s="153">
        <f>IF(AND(ISNUMBER(BZ26),ISNUMBER(BY26)),BZ26-BY26,"miss")</f>
        <v>-0.00910306783958914</v>
      </c>
      <c r="CF26" s="5"/>
    </row>
    <row r="27" spans="2:84" ht="12.75">
      <c r="B27" s="66" t="str">
        <f t="shared" si="24"/>
        <v>Control</v>
      </c>
      <c r="C27" s="113" t="s">
        <v>46</v>
      </c>
      <c r="D27" s="22">
        <v>16.3</v>
      </c>
      <c r="E27" s="22">
        <v>15.9</v>
      </c>
      <c r="F27" s="22">
        <v>13.6</v>
      </c>
      <c r="G27" s="22"/>
      <c r="H27" s="22"/>
      <c r="I27" s="22"/>
      <c r="J27" s="22"/>
      <c r="L27" s="3"/>
      <c r="M27" s="5">
        <f t="shared" si="6"/>
        <v>-0.40000000000000036</v>
      </c>
      <c r="N27" s="5">
        <f t="shared" si="7"/>
        <v>-2.700000000000001</v>
      </c>
      <c r="O27" s="5">
        <f t="shared" si="8"/>
        <v>-2.3000000000000007</v>
      </c>
      <c r="P27" s="5"/>
      <c r="Q27" s="5"/>
      <c r="R27" s="5"/>
      <c r="S27" s="5"/>
      <c r="T27" s="5"/>
      <c r="U27" s="5"/>
      <c r="V27" s="5"/>
      <c r="Y27" s="66" t="str">
        <f t="shared" si="25"/>
        <v>Control</v>
      </c>
      <c r="Z27" s="67" t="str">
        <f t="shared" si="26"/>
        <v>Bailey</v>
      </c>
      <c r="AA27" s="5">
        <f t="shared" si="9"/>
        <v>279.1165107812717</v>
      </c>
      <c r="AB27" s="5">
        <f t="shared" si="10"/>
        <v>276.6319109226186</v>
      </c>
      <c r="AC27" s="5">
        <f t="shared" si="11"/>
        <v>261.00697927420066</v>
      </c>
      <c r="AD27" s="5" t="str">
        <f t="shared" si="12"/>
        <v>miss</v>
      </c>
      <c r="AE27" s="5" t="str">
        <f t="shared" si="13"/>
        <v>miss</v>
      </c>
      <c r="AF27" s="5" t="str">
        <f t="shared" si="14"/>
        <v>miss</v>
      </c>
      <c r="AG27" s="5" t="str">
        <f t="shared" si="15"/>
        <v>miss</v>
      </c>
      <c r="AH27" s="5"/>
      <c r="AI27" s="5"/>
      <c r="AJ27" s="5">
        <f aca="true" t="shared" si="32" ref="AJ27:AJ43">IF(AND(ISNUMBER(AB27),ISNUMBER(AA27)),AB27-AA27,"miss")</f>
        <v>-2.484599858653098</v>
      </c>
      <c r="AK27" s="5">
        <f aca="true" t="shared" si="33" ref="AK27:AK43">IF(AND(ISNUMBER(AC27),ISNUMBER(AA27)),AC27-AA27,"miss")</f>
        <v>-18.10953150707104</v>
      </c>
      <c r="AL27" s="5">
        <f aca="true" t="shared" si="34" ref="AL27:AL43">IF(AND(ISNUMBER(AC27),ISNUMBER(AB27)),AC27-AB27,"miss")</f>
        <v>-15.624931648417942</v>
      </c>
      <c r="AM27" s="5"/>
      <c r="AN27" s="5"/>
      <c r="AO27" s="5"/>
      <c r="AP27" s="5"/>
      <c r="AQ27" s="5"/>
      <c r="AR27" s="5"/>
      <c r="AS27" s="5"/>
      <c r="AV27" s="66" t="str">
        <f t="shared" si="27"/>
        <v>Control</v>
      </c>
      <c r="AW27" s="67" t="str">
        <f t="shared" si="28"/>
        <v>Bailey</v>
      </c>
      <c r="AX27" s="57">
        <f t="shared" si="21"/>
        <v>97.47899159663865</v>
      </c>
      <c r="AY27" s="57">
        <f t="shared" si="16"/>
        <v>95.7983193277311</v>
      </c>
      <c r="AZ27" s="57">
        <f t="shared" si="16"/>
        <v>78.99159663865547</v>
      </c>
      <c r="BA27" s="3"/>
      <c r="BB27" s="3"/>
      <c r="BC27" s="57">
        <f aca="true" t="shared" si="35" ref="BC27:BC43">IF(AND(ISNUMBER(AY27),ISNUMBER(AX27)),AY27-AX27,"miss")</f>
        <v>-1.680672268907557</v>
      </c>
      <c r="BD27" s="57">
        <f aca="true" t="shared" si="36" ref="BD27:BD43">IF(AND(ISNUMBER(AZ27),ISNUMBER(AX27)),AZ27-AX27,"miss")</f>
        <v>-18.487394957983184</v>
      </c>
      <c r="BE27" s="57">
        <f aca="true" t="shared" si="37" ref="BE27:BE43">IF(AND(ISNUMBER(AZ27),ISNUMBER(AY27)),AZ27-AY27,"miss")</f>
        <v>-16.806722689075627</v>
      </c>
      <c r="BF27" s="57"/>
      <c r="BI27" s="66" t="str">
        <f t="shared" si="29"/>
        <v>Control</v>
      </c>
      <c r="BJ27" s="67" t="str">
        <f t="shared" si="30"/>
        <v>Bailey</v>
      </c>
      <c r="BK27" s="5">
        <f t="shared" si="31"/>
        <v>4.03732584763727</v>
      </c>
      <c r="BL27" s="5">
        <f aca="true" t="shared" si="38" ref="BL27:BL43">IF(ISNUMBER(E27),SQRT(E27),"miss")</f>
        <v>3.987480407475377</v>
      </c>
      <c r="BM27" s="5">
        <f aca="true" t="shared" si="39" ref="BM27:BM43">IF(ISNUMBER(F27),SQRT(F27),"miss")</f>
        <v>3.687817782917155</v>
      </c>
      <c r="BN27" s="3"/>
      <c r="BO27" s="3"/>
      <c r="BP27" s="5">
        <f aca="true" t="shared" si="40" ref="BP27:BP43">IF(AND(ISNUMBER(BL27),ISNUMBER(BK27)),BL27-BK27,"miss")</f>
        <v>-0.04984544016189263</v>
      </c>
      <c r="BQ27" s="5">
        <f aca="true" t="shared" si="41" ref="BQ27:BQ43">IF(AND(ISNUMBER(BM27),ISNUMBER(BK27)),BM27-BK27,"miss")</f>
        <v>-0.34950806472011475</v>
      </c>
      <c r="BR27" s="5">
        <f aca="true" t="shared" si="42" ref="BR27:BR43">IF(AND(ISNUMBER(BM27),ISNUMBER(BL27)),BM27-BL27,"miss")</f>
        <v>-0.2996626245582221</v>
      </c>
      <c r="BS27" s="5"/>
      <c r="BV27" s="66" t="str">
        <f t="shared" si="22"/>
        <v>Control</v>
      </c>
      <c r="BW27" s="67" t="str">
        <f t="shared" si="23"/>
        <v>Bailey</v>
      </c>
      <c r="BX27" s="152">
        <f t="shared" si="18"/>
        <v>0.4155930670281511</v>
      </c>
      <c r="BY27" s="152">
        <f t="shared" si="19"/>
        <v>0.4101512530517051</v>
      </c>
      <c r="BZ27" s="152">
        <f t="shared" si="20"/>
        <v>0.3776980815186813</v>
      </c>
      <c r="CA27" s="3"/>
      <c r="CB27" s="3"/>
      <c r="CC27" s="153">
        <f aca="true" t="shared" si="43" ref="CC27:CC43">IF(AND(ISNUMBER(BY27),ISNUMBER(BX27)),BY27-BX27,"miss")</f>
        <v>-0.005441813976445997</v>
      </c>
      <c r="CD27" s="153">
        <f aca="true" t="shared" si="44" ref="CD27:CD43">IF(AND(ISNUMBER(BZ27),ISNUMBER(BX27)),BZ27-BX27,"miss")</f>
        <v>-0.03789498550946979</v>
      </c>
      <c r="CE27" s="153">
        <f aca="true" t="shared" si="45" ref="CE27:CE43">IF(AND(ISNUMBER(BZ27),ISNUMBER(BY27)),BZ27-BY27,"miss")</f>
        <v>-0.032453171533023795</v>
      </c>
      <c r="CF27" s="5"/>
    </row>
    <row r="28" spans="2:84" ht="12.75">
      <c r="B28" s="66" t="str">
        <f t="shared" si="24"/>
        <v>Control</v>
      </c>
      <c r="C28" s="113" t="s">
        <v>47</v>
      </c>
      <c r="D28" s="22">
        <v>13.1</v>
      </c>
      <c r="E28" s="22">
        <v>13.3</v>
      </c>
      <c r="F28" s="22">
        <v>12.4</v>
      </c>
      <c r="G28" s="22"/>
      <c r="H28" s="22"/>
      <c r="I28" s="22"/>
      <c r="J28" s="22"/>
      <c r="L28" s="3"/>
      <c r="M28" s="5">
        <f t="shared" si="6"/>
        <v>0.20000000000000107</v>
      </c>
      <c r="N28" s="5">
        <f t="shared" si="7"/>
        <v>-0.6999999999999993</v>
      </c>
      <c r="O28" s="5">
        <f t="shared" si="8"/>
        <v>-0.9000000000000004</v>
      </c>
      <c r="P28" s="5"/>
      <c r="Q28" s="5"/>
      <c r="R28" s="5"/>
      <c r="S28" s="5"/>
      <c r="T28" s="5"/>
      <c r="U28" s="5"/>
      <c r="V28" s="5"/>
      <c r="Y28" s="66" t="str">
        <f t="shared" si="25"/>
        <v>Control</v>
      </c>
      <c r="Z28" s="67" t="str">
        <f t="shared" si="26"/>
        <v>Chris</v>
      </c>
      <c r="AA28" s="5">
        <f t="shared" si="9"/>
        <v>257.2612230207106</v>
      </c>
      <c r="AB28" s="5">
        <f t="shared" si="10"/>
        <v>258.7764035227708</v>
      </c>
      <c r="AC28" s="5">
        <f t="shared" si="11"/>
        <v>251.76964726109912</v>
      </c>
      <c r="AD28" s="5" t="str">
        <f t="shared" si="12"/>
        <v>miss</v>
      </c>
      <c r="AE28" s="5" t="str">
        <f t="shared" si="13"/>
        <v>miss</v>
      </c>
      <c r="AF28" s="5" t="str">
        <f t="shared" si="14"/>
        <v>miss</v>
      </c>
      <c r="AG28" s="5" t="str">
        <f t="shared" si="15"/>
        <v>miss</v>
      </c>
      <c r="AH28" s="5"/>
      <c r="AI28" s="5"/>
      <c r="AJ28" s="5">
        <f t="shared" si="32"/>
        <v>1.5151805020602183</v>
      </c>
      <c r="AK28" s="5">
        <f t="shared" si="33"/>
        <v>-5.4915757596114645</v>
      </c>
      <c r="AL28" s="5">
        <f t="shared" si="34"/>
        <v>-7.006756261671683</v>
      </c>
      <c r="AM28" s="5"/>
      <c r="AN28" s="5"/>
      <c r="AO28" s="5"/>
      <c r="AP28" s="5"/>
      <c r="AQ28" s="5"/>
      <c r="AR28" s="5"/>
      <c r="AS28" s="5"/>
      <c r="AV28" s="66" t="str">
        <f t="shared" si="27"/>
        <v>Control</v>
      </c>
      <c r="AW28" s="67" t="str">
        <f t="shared" si="28"/>
        <v>Chris</v>
      </c>
      <c r="AX28" s="57">
        <f t="shared" si="21"/>
        <v>70.58823529411765</v>
      </c>
      <c r="AY28" s="57">
        <f t="shared" si="16"/>
        <v>73.94957983193278</v>
      </c>
      <c r="AZ28" s="57">
        <f t="shared" si="16"/>
        <v>58.82352941176471</v>
      </c>
      <c r="BA28" s="3"/>
      <c r="BB28" s="3"/>
      <c r="BC28" s="57">
        <f t="shared" si="35"/>
        <v>3.3613445378151283</v>
      </c>
      <c r="BD28" s="57">
        <f t="shared" si="36"/>
        <v>-11.764705882352942</v>
      </c>
      <c r="BE28" s="57">
        <f t="shared" si="37"/>
        <v>-15.12605042016807</v>
      </c>
      <c r="BF28" s="57"/>
      <c r="BI28" s="66" t="str">
        <f t="shared" si="29"/>
        <v>Control</v>
      </c>
      <c r="BJ28" s="67" t="str">
        <f t="shared" si="30"/>
        <v>Chris</v>
      </c>
      <c r="BK28" s="5">
        <f t="shared" si="31"/>
        <v>3.6193922141707713</v>
      </c>
      <c r="BL28" s="5">
        <f t="shared" si="38"/>
        <v>3.646916505762094</v>
      </c>
      <c r="BM28" s="5">
        <f t="shared" si="39"/>
        <v>3.521363372331802</v>
      </c>
      <c r="BN28" s="3"/>
      <c r="BO28" s="3"/>
      <c r="BP28" s="5">
        <f t="shared" si="40"/>
        <v>0.027524291591322747</v>
      </c>
      <c r="BQ28" s="5">
        <f t="shared" si="41"/>
        <v>-0.09802884183896943</v>
      </c>
      <c r="BR28" s="5">
        <f t="shared" si="42"/>
        <v>-0.12555313343029217</v>
      </c>
      <c r="BS28" s="5"/>
      <c r="BV28" s="66" t="str">
        <f t="shared" si="22"/>
        <v>Control</v>
      </c>
      <c r="BW28" s="67" t="str">
        <f t="shared" si="23"/>
        <v>Chris</v>
      </c>
      <c r="BX28" s="152">
        <f t="shared" si="18"/>
        <v>0.3703473149967888</v>
      </c>
      <c r="BY28" s="152">
        <f t="shared" si="19"/>
        <v>0.37330162485513574</v>
      </c>
      <c r="BZ28" s="152">
        <f t="shared" si="20"/>
        <v>0.3598526630123081</v>
      </c>
      <c r="CA28" s="3"/>
      <c r="CB28" s="3"/>
      <c r="CC28" s="153">
        <f t="shared" si="43"/>
        <v>0.0029543098583469374</v>
      </c>
      <c r="CD28" s="153">
        <f t="shared" si="44"/>
        <v>-0.010494651984480685</v>
      </c>
      <c r="CE28" s="153">
        <f t="shared" si="45"/>
        <v>-0.013448961842827623</v>
      </c>
      <c r="CF28" s="5"/>
    </row>
    <row r="29" spans="2:84" ht="12.75">
      <c r="B29" s="66" t="str">
        <f t="shared" si="24"/>
        <v>Control</v>
      </c>
      <c r="C29" s="113" t="s">
        <v>48</v>
      </c>
      <c r="D29" s="22">
        <v>14.4</v>
      </c>
      <c r="E29" s="22">
        <v>13.6</v>
      </c>
      <c r="F29" s="22">
        <v>14</v>
      </c>
      <c r="G29" s="22"/>
      <c r="H29" s="22"/>
      <c r="I29" s="22"/>
      <c r="J29" s="22"/>
      <c r="L29" s="3"/>
      <c r="M29" s="5">
        <f t="shared" si="6"/>
        <v>-0.8000000000000007</v>
      </c>
      <c r="N29" s="5">
        <f t="shared" si="7"/>
        <v>-0.40000000000000036</v>
      </c>
      <c r="O29" s="5">
        <f t="shared" si="8"/>
        <v>0.40000000000000036</v>
      </c>
      <c r="P29" s="5"/>
      <c r="Q29" s="5"/>
      <c r="R29" s="5"/>
      <c r="S29" s="5"/>
      <c r="T29" s="5"/>
      <c r="U29" s="5"/>
      <c r="V29" s="5"/>
      <c r="Y29" s="66" t="str">
        <f t="shared" si="25"/>
        <v>Control</v>
      </c>
      <c r="Z29" s="68" t="str">
        <f t="shared" si="26"/>
        <v>Courtney</v>
      </c>
      <c r="AA29" s="5">
        <f t="shared" si="9"/>
        <v>266.7228206581955</v>
      </c>
      <c r="AB29" s="5">
        <f t="shared" si="10"/>
        <v>261.00697927420066</v>
      </c>
      <c r="AC29" s="5">
        <f t="shared" si="11"/>
        <v>263.9057329615258</v>
      </c>
      <c r="AD29" s="5" t="str">
        <f t="shared" si="12"/>
        <v>miss</v>
      </c>
      <c r="AE29" s="5" t="str">
        <f t="shared" si="13"/>
        <v>miss</v>
      </c>
      <c r="AF29" s="5" t="str">
        <f t="shared" si="14"/>
        <v>miss</v>
      </c>
      <c r="AG29" s="5" t="str">
        <f t="shared" si="15"/>
        <v>miss</v>
      </c>
      <c r="AH29" s="5"/>
      <c r="AI29" s="5"/>
      <c r="AJ29" s="5">
        <f t="shared" si="32"/>
        <v>-5.715841383994814</v>
      </c>
      <c r="AK29" s="5">
        <f t="shared" si="33"/>
        <v>-2.8170876966696596</v>
      </c>
      <c r="AL29" s="5">
        <f t="shared" si="34"/>
        <v>2.8987536873251543</v>
      </c>
      <c r="AM29" s="5"/>
      <c r="AN29" s="5"/>
      <c r="AO29" s="5"/>
      <c r="AP29" s="5"/>
      <c r="AQ29" s="5"/>
      <c r="AR29" s="5"/>
      <c r="AS29" s="5"/>
      <c r="AV29" s="66" t="str">
        <f t="shared" si="27"/>
        <v>Control</v>
      </c>
      <c r="AW29" s="68" t="str">
        <f t="shared" si="28"/>
        <v>Courtney</v>
      </c>
      <c r="AX29" s="57">
        <f t="shared" si="21"/>
        <v>91.59663865546219</v>
      </c>
      <c r="AY29" s="57">
        <f t="shared" si="16"/>
        <v>78.99159663865547</v>
      </c>
      <c r="AZ29" s="57">
        <f t="shared" si="16"/>
        <v>87.39495798319328</v>
      </c>
      <c r="BA29" s="3"/>
      <c r="BB29" s="3"/>
      <c r="BC29" s="57">
        <f t="shared" si="35"/>
        <v>-12.60504201680672</v>
      </c>
      <c r="BD29" s="57">
        <f t="shared" si="36"/>
        <v>-4.201680672268907</v>
      </c>
      <c r="BE29" s="57">
        <f t="shared" si="37"/>
        <v>8.403361344537814</v>
      </c>
      <c r="BF29" s="57"/>
      <c r="BI29" s="66" t="str">
        <f t="shared" si="29"/>
        <v>Control</v>
      </c>
      <c r="BJ29" s="68" t="str">
        <f t="shared" si="30"/>
        <v>Courtney</v>
      </c>
      <c r="BK29" s="5">
        <f t="shared" si="31"/>
        <v>3.794733192202055</v>
      </c>
      <c r="BL29" s="5">
        <f t="shared" si="38"/>
        <v>3.687817782917155</v>
      </c>
      <c r="BM29" s="5">
        <f t="shared" si="39"/>
        <v>3.7416573867739413</v>
      </c>
      <c r="BN29" s="3"/>
      <c r="BO29" s="3"/>
      <c r="BP29" s="5">
        <f t="shared" si="40"/>
        <v>-0.10691540928490006</v>
      </c>
      <c r="BQ29" s="5">
        <f t="shared" si="41"/>
        <v>-0.05307580542811374</v>
      </c>
      <c r="BR29" s="5">
        <f t="shared" si="42"/>
        <v>0.05383960385678632</v>
      </c>
      <c r="BS29" s="5"/>
      <c r="BV29" s="66" t="str">
        <f t="shared" si="22"/>
        <v>Control</v>
      </c>
      <c r="BW29" s="68" t="str">
        <f t="shared" si="23"/>
        <v>Courtney</v>
      </c>
      <c r="BX29" s="152">
        <f t="shared" si="18"/>
        <v>0.38922697007780904</v>
      </c>
      <c r="BY29" s="152">
        <f t="shared" si="19"/>
        <v>0.3776980815186813</v>
      </c>
      <c r="BZ29" s="152">
        <f t="shared" si="20"/>
        <v>0.38349700393093333</v>
      </c>
      <c r="CA29" s="3"/>
      <c r="CB29" s="3"/>
      <c r="CC29" s="153">
        <f t="shared" si="43"/>
        <v>-0.011528888559127759</v>
      </c>
      <c r="CD29" s="153">
        <f t="shared" si="44"/>
        <v>-0.005729966146875709</v>
      </c>
      <c r="CE29" s="153">
        <f t="shared" si="45"/>
        <v>0.00579892241225205</v>
      </c>
      <c r="CF29" s="5"/>
    </row>
    <row r="30" spans="2:84" ht="12.75">
      <c r="B30" s="66" t="str">
        <f t="shared" si="24"/>
        <v>Control</v>
      </c>
      <c r="C30" s="114" t="s">
        <v>62</v>
      </c>
      <c r="D30" s="22">
        <v>10.3</v>
      </c>
      <c r="E30" s="22">
        <v>10.7</v>
      </c>
      <c r="F30" s="22">
        <v>10.5</v>
      </c>
      <c r="G30" s="22"/>
      <c r="H30" s="22"/>
      <c r="I30" s="22"/>
      <c r="J30" s="22"/>
      <c r="L30" s="3"/>
      <c r="M30" s="5">
        <f>IF(AND(ISNUMBER(E30),ISNUMBER(D30)),E30-D30,"miss")</f>
        <v>0.3999999999999986</v>
      </c>
      <c r="N30" s="5">
        <f>IF(AND(ISNUMBER(F30),ISNUMBER(D30)),F30-D30,"miss")</f>
        <v>0.1999999999999993</v>
      </c>
      <c r="O30" s="5">
        <f>IF(AND(ISNUMBER(F30),ISNUMBER(E30)),F30-E30,"miss")</f>
        <v>-0.1999999999999993</v>
      </c>
      <c r="P30" s="5"/>
      <c r="Q30" s="5"/>
      <c r="R30" s="5"/>
      <c r="S30" s="5"/>
      <c r="T30" s="5"/>
      <c r="U30" s="5"/>
      <c r="V30" s="5"/>
      <c r="Y30" s="66" t="str">
        <f>B30</f>
        <v>Control</v>
      </c>
      <c r="Z30" s="68" t="str">
        <f>C30</f>
        <v>Danny</v>
      </c>
      <c r="AA30" s="5">
        <f>IF(ISERROR(100*LN(D30)),"miss",100*LN(D30))</f>
        <v>233.214389523559</v>
      </c>
      <c r="AB30" s="5">
        <f>IF(ISERROR(100*LN(E30)),"miss",100*LN(E30))</f>
        <v>237.02437414678604</v>
      </c>
      <c r="AC30" s="5">
        <f>IF(ISERROR(100*LN(F30)),"miss",100*LN(F30))</f>
        <v>235.13752571634777</v>
      </c>
      <c r="AD30" s="5" t="str">
        <f t="shared" si="12"/>
        <v>miss</v>
      </c>
      <c r="AE30" s="5" t="str">
        <f t="shared" si="13"/>
        <v>miss</v>
      </c>
      <c r="AF30" s="5" t="str">
        <f t="shared" si="14"/>
        <v>miss</v>
      </c>
      <c r="AG30" s="5" t="str">
        <f t="shared" si="15"/>
        <v>miss</v>
      </c>
      <c r="AH30" s="5"/>
      <c r="AI30" s="5"/>
      <c r="AJ30" s="5">
        <f>IF(AND(ISNUMBER(AB30),ISNUMBER(AA30)),AB30-AA30,"miss")</f>
        <v>3.8099846232270522</v>
      </c>
      <c r="AK30" s="5">
        <f>IF(AND(ISNUMBER(AC30),ISNUMBER(AA30)),AC30-AA30,"miss")</f>
        <v>1.9231361927887747</v>
      </c>
      <c r="AL30" s="5">
        <f>IF(AND(ISNUMBER(AC30),ISNUMBER(AB30)),AC30-AB30,"miss")</f>
        <v>-1.8868484304382775</v>
      </c>
      <c r="AM30" s="5"/>
      <c r="AN30" s="5"/>
      <c r="AO30" s="5"/>
      <c r="AP30" s="5"/>
      <c r="AQ30" s="5"/>
      <c r="AR30" s="5"/>
      <c r="AS30" s="5"/>
      <c r="AV30" s="66" t="str">
        <f>Y30</f>
        <v>Control</v>
      </c>
      <c r="AW30" s="68" t="str">
        <f>Z30</f>
        <v>Danny</v>
      </c>
      <c r="AX30" s="57">
        <f t="shared" si="21"/>
        <v>26.05042016806723</v>
      </c>
      <c r="AY30" s="57">
        <f t="shared" si="16"/>
        <v>31.092436974789916</v>
      </c>
      <c r="AZ30" s="57">
        <f t="shared" si="16"/>
        <v>30.252100840336134</v>
      </c>
      <c r="BA30" s="3"/>
      <c r="BB30" s="3"/>
      <c r="BC30" s="57">
        <f>IF(AND(ISNUMBER(AY30),ISNUMBER(AX30)),AY30-AX30,"miss")</f>
        <v>5.042016806722685</v>
      </c>
      <c r="BD30" s="57">
        <f>IF(AND(ISNUMBER(AZ30),ISNUMBER(AX30)),AZ30-AX30,"miss")</f>
        <v>4.201680672268903</v>
      </c>
      <c r="BE30" s="57">
        <f>IF(AND(ISNUMBER(AZ30),ISNUMBER(AY30)),AZ30-AY30,"miss")</f>
        <v>-0.8403361344537821</v>
      </c>
      <c r="BF30" s="57"/>
      <c r="BI30" s="66" t="str">
        <f>AV30</f>
        <v>Control</v>
      </c>
      <c r="BJ30" s="68" t="str">
        <f>AW30</f>
        <v>Danny</v>
      </c>
      <c r="BK30" s="5">
        <f t="shared" si="31"/>
        <v>3.2093613071762426</v>
      </c>
      <c r="BL30" s="5">
        <f t="shared" si="38"/>
        <v>3.271085446759225</v>
      </c>
      <c r="BM30" s="5">
        <f t="shared" si="39"/>
        <v>3.24037034920393</v>
      </c>
      <c r="BN30" s="3"/>
      <c r="BO30" s="3"/>
      <c r="BP30" s="5">
        <f>IF(AND(ISNUMBER(BL30),ISNUMBER(BK30)),BL30-BK30,"miss")</f>
        <v>0.061724139582982396</v>
      </c>
      <c r="BQ30" s="5">
        <f>IF(AND(ISNUMBER(BM30),ISNUMBER(BK30)),BM30-BK30,"miss")</f>
        <v>0.031009042027687617</v>
      </c>
      <c r="BR30" s="5">
        <f>IF(AND(ISNUMBER(BM30),ISNUMBER(BL30)),BM30-BL30,"miss")</f>
        <v>-0.03071509755529478</v>
      </c>
      <c r="BS30" s="5"/>
      <c r="BV30" s="66" t="str">
        <f t="shared" si="22"/>
        <v>Control</v>
      </c>
      <c r="BW30" s="68" t="str">
        <f t="shared" si="23"/>
        <v>Danny</v>
      </c>
      <c r="BX30" s="152">
        <f t="shared" si="18"/>
        <v>0.3267177391377737</v>
      </c>
      <c r="BY30" s="152">
        <f t="shared" si="19"/>
        <v>0.3332421643537312</v>
      </c>
      <c r="BZ30" s="152">
        <f t="shared" si="20"/>
        <v>0.3299936646937492</v>
      </c>
      <c r="CA30" s="3"/>
      <c r="CB30" s="3"/>
      <c r="CC30" s="153">
        <f t="shared" si="43"/>
        <v>0.00652442521595753</v>
      </c>
      <c r="CD30" s="153">
        <f t="shared" si="44"/>
        <v>0.0032759255559755007</v>
      </c>
      <c r="CE30" s="153">
        <f t="shared" si="45"/>
        <v>-0.0032484996599820293</v>
      </c>
      <c r="CF30" s="5"/>
    </row>
    <row r="31" spans="2:84" ht="12.75">
      <c r="B31" s="66" t="str">
        <f t="shared" si="24"/>
        <v>Control</v>
      </c>
      <c r="C31" s="114" t="s">
        <v>49</v>
      </c>
      <c r="D31" s="22">
        <v>9.9</v>
      </c>
      <c r="E31" s="22">
        <v>10.7</v>
      </c>
      <c r="F31" s="22">
        <v>10.2</v>
      </c>
      <c r="G31" s="22"/>
      <c r="H31" s="22"/>
      <c r="I31" s="22"/>
      <c r="J31" s="22"/>
      <c r="L31" s="3"/>
      <c r="M31" s="5">
        <f t="shared" si="6"/>
        <v>0.7999999999999989</v>
      </c>
      <c r="N31" s="5">
        <f t="shared" si="7"/>
        <v>0.29999999999999893</v>
      </c>
      <c r="O31" s="5">
        <f t="shared" si="8"/>
        <v>-0.5</v>
      </c>
      <c r="P31" s="5"/>
      <c r="Q31" s="5"/>
      <c r="R31" s="5"/>
      <c r="S31" s="5"/>
      <c r="T31" s="5"/>
      <c r="U31" s="5"/>
      <c r="V31" s="5"/>
      <c r="Y31" s="66" t="str">
        <f t="shared" si="25"/>
        <v>Control</v>
      </c>
      <c r="Z31" s="68" t="str">
        <f t="shared" si="26"/>
        <v>Devin</v>
      </c>
      <c r="AA31" s="5">
        <f t="shared" si="9"/>
        <v>229.25347571405445</v>
      </c>
      <c r="AB31" s="5">
        <f t="shared" si="10"/>
        <v>237.02437414678604</v>
      </c>
      <c r="AC31" s="5">
        <f t="shared" si="11"/>
        <v>232.23877202902253</v>
      </c>
      <c r="AD31" s="5" t="str">
        <f t="shared" si="12"/>
        <v>miss</v>
      </c>
      <c r="AE31" s="5" t="str">
        <f t="shared" si="13"/>
        <v>miss</v>
      </c>
      <c r="AF31" s="5" t="str">
        <f t="shared" si="14"/>
        <v>miss</v>
      </c>
      <c r="AG31" s="5" t="str">
        <f t="shared" si="15"/>
        <v>miss</v>
      </c>
      <c r="AH31" s="5"/>
      <c r="AI31" s="5"/>
      <c r="AJ31" s="5">
        <f t="shared" si="32"/>
        <v>7.770898432731599</v>
      </c>
      <c r="AK31" s="5">
        <f t="shared" si="33"/>
        <v>2.985296314968082</v>
      </c>
      <c r="AL31" s="5">
        <f t="shared" si="34"/>
        <v>-4.785602117763517</v>
      </c>
      <c r="AM31" s="5"/>
      <c r="AN31" s="5"/>
      <c r="AO31" s="5"/>
      <c r="AP31" s="5"/>
      <c r="AQ31" s="5"/>
      <c r="AR31" s="5"/>
      <c r="AS31" s="5"/>
      <c r="AV31" s="66" t="str">
        <f t="shared" si="27"/>
        <v>Control</v>
      </c>
      <c r="AW31" s="68" t="str">
        <f t="shared" si="28"/>
        <v>Devin</v>
      </c>
      <c r="AX31" s="57">
        <f t="shared" si="21"/>
        <v>21.84873949579832</v>
      </c>
      <c r="AY31" s="57">
        <f t="shared" si="16"/>
        <v>31.092436974789916</v>
      </c>
      <c r="AZ31" s="57">
        <f t="shared" si="16"/>
        <v>24.369747899159663</v>
      </c>
      <c r="BA31" s="3"/>
      <c r="BB31" s="3"/>
      <c r="BC31" s="57">
        <f t="shared" si="35"/>
        <v>9.243697478991596</v>
      </c>
      <c r="BD31" s="57">
        <f t="shared" si="36"/>
        <v>2.5210084033613427</v>
      </c>
      <c r="BE31" s="57">
        <f t="shared" si="37"/>
        <v>-6.722689075630253</v>
      </c>
      <c r="BF31" s="57"/>
      <c r="BI31" s="66" t="str">
        <f t="shared" si="29"/>
        <v>Control</v>
      </c>
      <c r="BJ31" s="68" t="str">
        <f t="shared" si="30"/>
        <v>Devin</v>
      </c>
      <c r="BK31" s="5">
        <f t="shared" si="31"/>
        <v>3.146426544510455</v>
      </c>
      <c r="BL31" s="5">
        <f t="shared" si="38"/>
        <v>3.271085446759225</v>
      </c>
      <c r="BM31" s="5">
        <f t="shared" si="39"/>
        <v>3.1937438845342623</v>
      </c>
      <c r="BN31" s="3"/>
      <c r="BO31" s="3"/>
      <c r="BP31" s="5">
        <f t="shared" si="40"/>
        <v>0.12465890224877008</v>
      </c>
      <c r="BQ31" s="5">
        <f t="shared" si="41"/>
        <v>0.047317340023807386</v>
      </c>
      <c r="BR31" s="5">
        <f t="shared" si="42"/>
        <v>-0.07734156222496269</v>
      </c>
      <c r="BS31" s="5"/>
      <c r="BV31" s="66" t="str">
        <f t="shared" si="22"/>
        <v>Control</v>
      </c>
      <c r="BW31" s="68" t="str">
        <f t="shared" si="23"/>
        <v>Devin</v>
      </c>
      <c r="BX31" s="152">
        <f t="shared" si="18"/>
        <v>0.3200801643557677</v>
      </c>
      <c r="BY31" s="152">
        <f t="shared" si="19"/>
        <v>0.3332421643537312</v>
      </c>
      <c r="BZ31" s="152">
        <f t="shared" si="20"/>
        <v>0.325069227363818</v>
      </c>
      <c r="CA31" s="3"/>
      <c r="CB31" s="3"/>
      <c r="CC31" s="153">
        <f t="shared" si="43"/>
        <v>0.013161999997963525</v>
      </c>
      <c r="CD31" s="153">
        <f t="shared" si="44"/>
        <v>0.0049890630080502985</v>
      </c>
      <c r="CE31" s="153">
        <f t="shared" si="45"/>
        <v>-0.008172936989913226</v>
      </c>
      <c r="CF31" s="5"/>
    </row>
    <row r="32" spans="2:84" ht="12.75">
      <c r="B32" s="66" t="str">
        <f t="shared" si="24"/>
        <v>Control</v>
      </c>
      <c r="C32" s="114" t="s">
        <v>50</v>
      </c>
      <c r="D32" s="22">
        <v>8.9</v>
      </c>
      <c r="E32" s="22">
        <v>9.2</v>
      </c>
      <c r="F32" s="22">
        <v>9.4</v>
      </c>
      <c r="G32" s="22"/>
      <c r="H32" s="22"/>
      <c r="I32" s="22"/>
      <c r="J32" s="22"/>
      <c r="L32" s="3"/>
      <c r="M32" s="5">
        <f t="shared" si="6"/>
        <v>0.29999999999999893</v>
      </c>
      <c r="N32" s="5">
        <f t="shared" si="7"/>
        <v>0.5</v>
      </c>
      <c r="O32" s="5">
        <f t="shared" si="8"/>
        <v>0.20000000000000107</v>
      </c>
      <c r="P32" s="5"/>
      <c r="Q32" s="5"/>
      <c r="R32" s="5"/>
      <c r="S32" s="5"/>
      <c r="T32" s="5"/>
      <c r="U32" s="5"/>
      <c r="V32" s="5"/>
      <c r="Y32" s="66" t="str">
        <f t="shared" si="25"/>
        <v>Control</v>
      </c>
      <c r="Z32" s="68" t="str">
        <f t="shared" si="26"/>
        <v>Drew</v>
      </c>
      <c r="AA32" s="5">
        <f t="shared" si="9"/>
        <v>218.60512767380942</v>
      </c>
      <c r="AB32" s="5">
        <f t="shared" si="10"/>
        <v>221.92034840549945</v>
      </c>
      <c r="AC32" s="5">
        <f t="shared" si="11"/>
        <v>224.07096892759583</v>
      </c>
      <c r="AD32" s="5" t="str">
        <f t="shared" si="12"/>
        <v>miss</v>
      </c>
      <c r="AE32" s="5" t="str">
        <f t="shared" si="13"/>
        <v>miss</v>
      </c>
      <c r="AF32" s="5" t="str">
        <f t="shared" si="14"/>
        <v>miss</v>
      </c>
      <c r="AG32" s="5" t="str">
        <f t="shared" si="15"/>
        <v>miss</v>
      </c>
      <c r="AH32" s="5"/>
      <c r="AI32" s="5"/>
      <c r="AJ32" s="5">
        <f t="shared" si="32"/>
        <v>3.315220731690033</v>
      </c>
      <c r="AK32" s="5">
        <f t="shared" si="33"/>
        <v>5.465841253786408</v>
      </c>
      <c r="AL32" s="5">
        <f t="shared" si="34"/>
        <v>2.150620522096375</v>
      </c>
      <c r="AM32" s="5"/>
      <c r="AN32" s="5"/>
      <c r="AO32" s="5"/>
      <c r="AP32" s="5"/>
      <c r="AQ32" s="5"/>
      <c r="AR32" s="5"/>
      <c r="AS32" s="5"/>
      <c r="AV32" s="66" t="str">
        <f t="shared" si="27"/>
        <v>Control</v>
      </c>
      <c r="AW32" s="68" t="str">
        <f t="shared" si="28"/>
        <v>Drew</v>
      </c>
      <c r="AX32" s="57">
        <f t="shared" si="21"/>
        <v>7.563025210084033</v>
      </c>
      <c r="AY32" s="57">
        <f t="shared" si="16"/>
        <v>11.76470588235294</v>
      </c>
      <c r="AZ32" s="57">
        <f t="shared" si="16"/>
        <v>15.126050420168067</v>
      </c>
      <c r="BA32" s="3"/>
      <c r="BB32" s="3"/>
      <c r="BC32" s="57">
        <f t="shared" si="35"/>
        <v>4.201680672268907</v>
      </c>
      <c r="BD32" s="57">
        <f t="shared" si="36"/>
        <v>7.563025210084033</v>
      </c>
      <c r="BE32" s="57">
        <f t="shared" si="37"/>
        <v>3.3613445378151265</v>
      </c>
      <c r="BF32" s="57"/>
      <c r="BI32" s="66" t="str">
        <f t="shared" si="29"/>
        <v>Control</v>
      </c>
      <c r="BJ32" s="68" t="str">
        <f t="shared" si="30"/>
        <v>Drew</v>
      </c>
      <c r="BK32" s="5">
        <f t="shared" si="31"/>
        <v>2.9832867780352594</v>
      </c>
      <c r="BL32" s="5">
        <f t="shared" si="38"/>
        <v>3.03315017762062</v>
      </c>
      <c r="BM32" s="5">
        <f t="shared" si="39"/>
        <v>3.0659419433511785</v>
      </c>
      <c r="BN32" s="3"/>
      <c r="BO32" s="3"/>
      <c r="BP32" s="5">
        <f t="shared" si="40"/>
        <v>0.04986339958536057</v>
      </c>
      <c r="BQ32" s="5">
        <f t="shared" si="41"/>
        <v>0.0826551653159191</v>
      </c>
      <c r="BR32" s="5">
        <f t="shared" si="42"/>
        <v>0.03279176573055853</v>
      </c>
      <c r="BS32" s="5"/>
      <c r="BV32" s="66" t="str">
        <f t="shared" si="22"/>
        <v>Control</v>
      </c>
      <c r="BW32" s="68" t="str">
        <f t="shared" si="23"/>
        <v>Drew</v>
      </c>
      <c r="BX32" s="152">
        <f t="shared" si="18"/>
        <v>0.3029411138077166</v>
      </c>
      <c r="BY32" s="152">
        <f t="shared" si="19"/>
        <v>0.3081696448532098</v>
      </c>
      <c r="BZ32" s="152">
        <f t="shared" si="20"/>
        <v>0.3116128333286751</v>
      </c>
      <c r="CA32" s="3"/>
      <c r="CB32" s="3"/>
      <c r="CC32" s="153">
        <f t="shared" si="43"/>
        <v>0.005228531045493201</v>
      </c>
      <c r="CD32" s="153">
        <f t="shared" si="44"/>
        <v>0.00867171952095852</v>
      </c>
      <c r="CE32" s="153">
        <f t="shared" si="45"/>
        <v>0.0034431884754653197</v>
      </c>
      <c r="CF32" s="5"/>
    </row>
    <row r="33" spans="2:84" ht="12.75">
      <c r="B33" s="66" t="str">
        <f t="shared" si="24"/>
        <v>Control</v>
      </c>
      <c r="C33" s="114" t="s">
        <v>60</v>
      </c>
      <c r="D33" s="22">
        <v>11</v>
      </c>
      <c r="E33" s="22">
        <v>11.6</v>
      </c>
      <c r="F33" s="22">
        <v>10.8</v>
      </c>
      <c r="G33" s="22"/>
      <c r="H33" s="22"/>
      <c r="I33" s="22"/>
      <c r="J33" s="22"/>
      <c r="L33" s="3"/>
      <c r="M33" s="5">
        <f>IF(AND(ISNUMBER(E33),ISNUMBER(D33)),E33-D33,"miss")</f>
        <v>0.5999999999999996</v>
      </c>
      <c r="N33" s="5">
        <f>IF(AND(ISNUMBER(F33),ISNUMBER(D33)),F33-D33,"miss")</f>
        <v>-0.1999999999999993</v>
      </c>
      <c r="O33" s="5">
        <f>IF(AND(ISNUMBER(F33),ISNUMBER(E33)),F33-E33,"miss")</f>
        <v>-0.7999999999999989</v>
      </c>
      <c r="P33" s="5"/>
      <c r="Q33" s="5"/>
      <c r="R33" s="5"/>
      <c r="S33" s="5"/>
      <c r="T33" s="5"/>
      <c r="U33" s="5"/>
      <c r="V33" s="5"/>
      <c r="Y33" s="66" t="str">
        <f>B33</f>
        <v>Control</v>
      </c>
      <c r="Z33" s="68" t="str">
        <f>C33</f>
        <v>Dylan</v>
      </c>
      <c r="AA33" s="5">
        <f aca="true" t="shared" si="46" ref="AA33:AC34">IF(ISERROR(100*LN(D33)),"miss",100*LN(D33))</f>
        <v>239.78952727983707</v>
      </c>
      <c r="AB33" s="5">
        <f t="shared" si="46"/>
        <v>245.10050981123192</v>
      </c>
      <c r="AC33" s="5">
        <f t="shared" si="46"/>
        <v>237.9546134130174</v>
      </c>
      <c r="AD33" s="5" t="str">
        <f t="shared" si="12"/>
        <v>miss</v>
      </c>
      <c r="AE33" s="5" t="str">
        <f t="shared" si="13"/>
        <v>miss</v>
      </c>
      <c r="AF33" s="5" t="str">
        <f t="shared" si="14"/>
        <v>miss</v>
      </c>
      <c r="AG33" s="5" t="str">
        <f t="shared" si="15"/>
        <v>miss</v>
      </c>
      <c r="AH33" s="5"/>
      <c r="AI33" s="5"/>
      <c r="AJ33" s="5">
        <f>IF(AND(ISNUMBER(AB33),ISNUMBER(AA33)),AB33-AA33,"miss")</f>
        <v>5.310982531394842</v>
      </c>
      <c r="AK33" s="5">
        <f>IF(AND(ISNUMBER(AC33),ISNUMBER(AA33)),AC33-AA33,"miss")</f>
        <v>-1.8349138668196758</v>
      </c>
      <c r="AL33" s="5">
        <f>IF(AND(ISNUMBER(AC33),ISNUMBER(AB33)),AC33-AB33,"miss")</f>
        <v>-7.145896398214518</v>
      </c>
      <c r="AM33" s="5"/>
      <c r="AN33" s="5"/>
      <c r="AO33" s="5"/>
      <c r="AP33" s="5"/>
      <c r="AQ33" s="5"/>
      <c r="AR33" s="5"/>
      <c r="AS33" s="5"/>
      <c r="AV33" s="66" t="str">
        <f>Y33</f>
        <v>Control</v>
      </c>
      <c r="AW33" s="68" t="str">
        <f>Z33</f>
        <v>Dylan</v>
      </c>
      <c r="AX33" s="57">
        <f t="shared" si="21"/>
        <v>36.97478991596639</v>
      </c>
      <c r="AY33" s="57">
        <f t="shared" si="16"/>
        <v>44.537815126050425</v>
      </c>
      <c r="AZ33" s="57">
        <f t="shared" si="16"/>
        <v>34.45378151260504</v>
      </c>
      <c r="BA33" s="3"/>
      <c r="BB33" s="3"/>
      <c r="BC33" s="57">
        <f>IF(AND(ISNUMBER(AY33),ISNUMBER(AX33)),AY33-AX33,"miss")</f>
        <v>7.563025210084035</v>
      </c>
      <c r="BD33" s="57">
        <f>IF(AND(ISNUMBER(AZ33),ISNUMBER(AX33)),AZ33-AX33,"miss")</f>
        <v>-2.52100840336135</v>
      </c>
      <c r="BE33" s="57">
        <f>IF(AND(ISNUMBER(AZ33),ISNUMBER(AY33)),AZ33-AY33,"miss")</f>
        <v>-10.084033613445385</v>
      </c>
      <c r="BF33" s="57"/>
      <c r="BI33" s="66" t="str">
        <f>AV33</f>
        <v>Control</v>
      </c>
      <c r="BJ33" s="68" t="str">
        <f>AW33</f>
        <v>Dylan</v>
      </c>
      <c r="BK33" s="5">
        <f t="shared" si="31"/>
        <v>3.3166247903554</v>
      </c>
      <c r="BL33" s="5">
        <f t="shared" si="38"/>
        <v>3.40587727318528</v>
      </c>
      <c r="BM33" s="5">
        <f t="shared" si="39"/>
        <v>3.286335345030997</v>
      </c>
      <c r="BN33" s="3"/>
      <c r="BO33" s="3"/>
      <c r="BP33" s="5">
        <f>IF(AND(ISNUMBER(BL33),ISNUMBER(BK33)),BL33-BK33,"miss")</f>
        <v>0.08925248282988019</v>
      </c>
      <c r="BQ33" s="5">
        <f>IF(AND(ISNUMBER(BM33),ISNUMBER(BK33)),BM33-BK33,"miss")</f>
        <v>-0.03028944532440292</v>
      </c>
      <c r="BR33" s="5">
        <f>IF(AND(ISNUMBER(BM33),ISNUMBER(BL33)),BM33-BL33,"miss")</f>
        <v>-0.1195419281542831</v>
      </c>
      <c r="BS33" s="5"/>
      <c r="BV33" s="66" t="str">
        <f t="shared" si="22"/>
        <v>Control</v>
      </c>
      <c r="BW33" s="68" t="str">
        <f t="shared" si="23"/>
        <v>Dylan</v>
      </c>
      <c r="BX33" s="152">
        <f t="shared" si="18"/>
        <v>0.3380652547803307</v>
      </c>
      <c r="BY33" s="152">
        <f t="shared" si="19"/>
        <v>0.34754192716488624</v>
      </c>
      <c r="BZ33" s="152">
        <f t="shared" si="20"/>
        <v>0.33485638447676247</v>
      </c>
      <c r="CA33" s="3"/>
      <c r="CB33" s="3"/>
      <c r="CC33" s="153">
        <f t="shared" si="43"/>
        <v>0.009476672384555518</v>
      </c>
      <c r="CD33" s="153">
        <f t="shared" si="44"/>
        <v>-0.0032088703035682564</v>
      </c>
      <c r="CE33" s="153">
        <f t="shared" si="45"/>
        <v>-0.012685542688123774</v>
      </c>
      <c r="CF33" s="5"/>
    </row>
    <row r="34" spans="2:84" ht="12.75">
      <c r="B34" s="66" t="str">
        <f t="shared" si="24"/>
        <v>Control</v>
      </c>
      <c r="C34" s="114" t="s">
        <v>63</v>
      </c>
      <c r="D34" s="22">
        <v>9.3</v>
      </c>
      <c r="E34" s="22">
        <v>9.9</v>
      </c>
      <c r="F34" s="22">
        <v>8.9</v>
      </c>
      <c r="G34" s="22"/>
      <c r="H34" s="22"/>
      <c r="I34" s="22"/>
      <c r="J34" s="22"/>
      <c r="L34" s="3"/>
      <c r="M34" s="5">
        <f>IF(AND(ISNUMBER(E34),ISNUMBER(D34)),E34-D34,"miss")</f>
        <v>0.5999999999999996</v>
      </c>
      <c r="N34" s="5">
        <f>IF(AND(ISNUMBER(F34),ISNUMBER(D34)),F34-D34,"miss")</f>
        <v>-0.40000000000000036</v>
      </c>
      <c r="O34" s="5">
        <f>IF(AND(ISNUMBER(F34),ISNUMBER(E34)),F34-E34,"miss")</f>
        <v>-1</v>
      </c>
      <c r="P34" s="5"/>
      <c r="Q34" s="5"/>
      <c r="R34" s="5"/>
      <c r="S34" s="5"/>
      <c r="T34" s="5"/>
      <c r="U34" s="5"/>
      <c r="V34" s="5"/>
      <c r="Y34" s="66" t="str">
        <f>B34</f>
        <v>Control</v>
      </c>
      <c r="Z34" s="68" t="str">
        <f>C34</f>
        <v>Eddie</v>
      </c>
      <c r="AA34" s="5">
        <f t="shared" si="46"/>
        <v>223.00144001592105</v>
      </c>
      <c r="AB34" s="5">
        <f t="shared" si="46"/>
        <v>229.25347571405445</v>
      </c>
      <c r="AC34" s="5">
        <f t="shared" si="46"/>
        <v>218.60512767380942</v>
      </c>
      <c r="AD34" s="5" t="str">
        <f t="shared" si="12"/>
        <v>miss</v>
      </c>
      <c r="AE34" s="5" t="str">
        <f t="shared" si="13"/>
        <v>miss</v>
      </c>
      <c r="AF34" s="5" t="str">
        <f t="shared" si="14"/>
        <v>miss</v>
      </c>
      <c r="AG34" s="5" t="str">
        <f t="shared" si="15"/>
        <v>miss</v>
      </c>
      <c r="AH34" s="5"/>
      <c r="AI34" s="5"/>
      <c r="AJ34" s="5">
        <f>IF(AND(ISNUMBER(AB34),ISNUMBER(AA34)),AB34-AA34,"miss")</f>
        <v>6.2520356981333975</v>
      </c>
      <c r="AK34" s="5">
        <f>IF(AND(ISNUMBER(AC34),ISNUMBER(AA34)),AC34-AA34,"miss")</f>
        <v>-4.396312342111628</v>
      </c>
      <c r="AL34" s="5">
        <f>IF(AND(ISNUMBER(AC34),ISNUMBER(AB34)),AC34-AB34,"miss")</f>
        <v>-10.648348040245025</v>
      </c>
      <c r="AM34" s="5"/>
      <c r="AN34" s="5"/>
      <c r="AO34" s="5"/>
      <c r="AP34" s="5"/>
      <c r="AQ34" s="5"/>
      <c r="AR34" s="5"/>
      <c r="AS34" s="5"/>
      <c r="AV34" s="66" t="str">
        <f>Y34</f>
        <v>Control</v>
      </c>
      <c r="AW34" s="68" t="str">
        <f>Z34</f>
        <v>Eddie</v>
      </c>
      <c r="AX34" s="57">
        <f t="shared" si="21"/>
        <v>12.605042016806722</v>
      </c>
      <c r="AY34" s="57">
        <f t="shared" si="16"/>
        <v>21.84873949579832</v>
      </c>
      <c r="AZ34" s="57">
        <f t="shared" si="16"/>
        <v>7.563025210084033</v>
      </c>
      <c r="BA34" s="3"/>
      <c r="BB34" s="3"/>
      <c r="BC34" s="57">
        <f>IF(AND(ISNUMBER(AY34),ISNUMBER(AX34)),AY34-AX34,"miss")</f>
        <v>9.243697478991598</v>
      </c>
      <c r="BD34" s="57">
        <f>IF(AND(ISNUMBER(AZ34),ISNUMBER(AX34)),AZ34-AX34,"miss")</f>
        <v>-5.042016806722689</v>
      </c>
      <c r="BE34" s="57">
        <f>IF(AND(ISNUMBER(AZ34),ISNUMBER(AY34)),AZ34-AY34,"miss")</f>
        <v>-14.285714285714286</v>
      </c>
      <c r="BF34" s="57"/>
      <c r="BI34" s="66" t="str">
        <f>AV34</f>
        <v>Control</v>
      </c>
      <c r="BJ34" s="68" t="str">
        <f>AW34</f>
        <v>Eddie</v>
      </c>
      <c r="BK34" s="5">
        <f t="shared" si="31"/>
        <v>3.0495901363953815</v>
      </c>
      <c r="BL34" s="5">
        <f t="shared" si="38"/>
        <v>3.146426544510455</v>
      </c>
      <c r="BM34" s="5">
        <f t="shared" si="39"/>
        <v>2.9832867780352594</v>
      </c>
      <c r="BN34" s="3"/>
      <c r="BO34" s="3"/>
      <c r="BP34" s="5">
        <f>IF(AND(ISNUMBER(BL34),ISNUMBER(BK34)),BL34-BK34,"miss")</f>
        <v>0.09683640811507344</v>
      </c>
      <c r="BQ34" s="5">
        <f>IF(AND(ISNUMBER(BM34),ISNUMBER(BK34)),BM34-BK34,"miss")</f>
        <v>-0.06630335836012202</v>
      </c>
      <c r="BR34" s="5">
        <f>IF(AND(ISNUMBER(BM34),ISNUMBER(BL34)),BM34-BL34,"miss")</f>
        <v>-0.16313976647519546</v>
      </c>
      <c r="BS34" s="5"/>
      <c r="BV34" s="66" t="str">
        <f t="shared" si="22"/>
        <v>Control</v>
      </c>
      <c r="BW34" s="68" t="str">
        <f t="shared" si="23"/>
        <v>Eddie</v>
      </c>
      <c r="BX34" s="152">
        <f t="shared" si="18"/>
        <v>0.30989539260385907</v>
      </c>
      <c r="BY34" s="152">
        <f t="shared" si="19"/>
        <v>0.3200801643557677</v>
      </c>
      <c r="BZ34" s="152">
        <f t="shared" si="20"/>
        <v>0.3029411138077166</v>
      </c>
      <c r="CA34" s="3"/>
      <c r="CB34" s="3"/>
      <c r="CC34" s="153">
        <f t="shared" si="43"/>
        <v>0.010184771751908628</v>
      </c>
      <c r="CD34" s="153">
        <f t="shared" si="44"/>
        <v>-0.006954278796142466</v>
      </c>
      <c r="CE34" s="153">
        <f t="shared" si="45"/>
        <v>-0.017139050548051094</v>
      </c>
      <c r="CF34" s="5"/>
    </row>
    <row r="35" spans="2:84" ht="12.75">
      <c r="B35" s="66" t="str">
        <f t="shared" si="24"/>
        <v>Control</v>
      </c>
      <c r="C35" s="114" t="s">
        <v>51</v>
      </c>
      <c r="D35" s="22">
        <v>11.5</v>
      </c>
      <c r="E35" s="22">
        <v>11.8</v>
      </c>
      <c r="F35" s="22">
        <v>11.5</v>
      </c>
      <c r="G35" s="22"/>
      <c r="H35" s="22"/>
      <c r="I35" s="22"/>
      <c r="J35" s="22"/>
      <c r="L35" s="3"/>
      <c r="M35" s="5">
        <f t="shared" si="6"/>
        <v>0.3000000000000007</v>
      </c>
      <c r="N35" s="5">
        <f t="shared" si="7"/>
        <v>0</v>
      </c>
      <c r="O35" s="5">
        <f t="shared" si="8"/>
        <v>-0.3000000000000007</v>
      </c>
      <c r="P35" s="5"/>
      <c r="Q35" s="5"/>
      <c r="R35" s="5"/>
      <c r="S35" s="5"/>
      <c r="T35" s="5"/>
      <c r="U35" s="5"/>
      <c r="V35" s="5"/>
      <c r="Y35" s="66" t="str">
        <f t="shared" si="25"/>
        <v>Control</v>
      </c>
      <c r="Z35" s="68" t="str">
        <f t="shared" si="26"/>
        <v>Emlyn</v>
      </c>
      <c r="AA35" s="5">
        <f t="shared" si="9"/>
        <v>244.23470353692042</v>
      </c>
      <c r="AB35" s="5">
        <f t="shared" si="10"/>
        <v>246.80995314716193</v>
      </c>
      <c r="AC35" s="5">
        <f t="shared" si="11"/>
        <v>244.23470353692042</v>
      </c>
      <c r="AD35" s="5" t="str">
        <f t="shared" si="12"/>
        <v>miss</v>
      </c>
      <c r="AE35" s="5" t="str">
        <f t="shared" si="13"/>
        <v>miss</v>
      </c>
      <c r="AF35" s="5" t="str">
        <f t="shared" si="14"/>
        <v>miss</v>
      </c>
      <c r="AG35" s="5" t="str">
        <f t="shared" si="15"/>
        <v>miss</v>
      </c>
      <c r="AH35" s="5"/>
      <c r="AI35" s="5"/>
      <c r="AJ35" s="5">
        <f t="shared" si="32"/>
        <v>2.5752496102415137</v>
      </c>
      <c r="AK35" s="5">
        <f t="shared" si="33"/>
        <v>0</v>
      </c>
      <c r="AL35" s="5">
        <f t="shared" si="34"/>
        <v>-2.5752496102415137</v>
      </c>
      <c r="AM35" s="5"/>
      <c r="AN35" s="5"/>
      <c r="AO35" s="5"/>
      <c r="AP35" s="5"/>
      <c r="AQ35" s="5"/>
      <c r="AR35" s="5"/>
      <c r="AS35" s="5"/>
      <c r="AV35" s="66" t="str">
        <f t="shared" si="27"/>
        <v>Control</v>
      </c>
      <c r="AW35" s="68" t="str">
        <f t="shared" si="28"/>
        <v>Emlyn</v>
      </c>
      <c r="AX35" s="57">
        <f t="shared" si="21"/>
        <v>42.857142857142854</v>
      </c>
      <c r="AY35" s="57">
        <f t="shared" si="16"/>
        <v>47.05882352941176</v>
      </c>
      <c r="AZ35" s="57">
        <f t="shared" si="16"/>
        <v>42.857142857142854</v>
      </c>
      <c r="BA35" s="3"/>
      <c r="BB35" s="3"/>
      <c r="BC35" s="57">
        <f t="shared" si="35"/>
        <v>4.201680672268907</v>
      </c>
      <c r="BD35" s="57">
        <f t="shared" si="36"/>
        <v>0</v>
      </c>
      <c r="BE35" s="57">
        <f t="shared" si="37"/>
        <v>-4.201680672268907</v>
      </c>
      <c r="BF35" s="57"/>
      <c r="BI35" s="66" t="str">
        <f t="shared" si="29"/>
        <v>Control</v>
      </c>
      <c r="BJ35" s="68" t="str">
        <f t="shared" si="30"/>
        <v>Emlyn</v>
      </c>
      <c r="BK35" s="5">
        <f t="shared" si="31"/>
        <v>3.391164991562634</v>
      </c>
      <c r="BL35" s="5">
        <f t="shared" si="38"/>
        <v>3.4351128074635335</v>
      </c>
      <c r="BM35" s="5">
        <f t="shared" si="39"/>
        <v>3.391164991562634</v>
      </c>
      <c r="BN35" s="3"/>
      <c r="BO35" s="3"/>
      <c r="BP35" s="5">
        <f t="shared" si="40"/>
        <v>0.04394781590089947</v>
      </c>
      <c r="BQ35" s="5">
        <f t="shared" si="41"/>
        <v>0</v>
      </c>
      <c r="BR35" s="5">
        <f t="shared" si="42"/>
        <v>-0.04394781590089947</v>
      </c>
      <c r="BS35" s="5"/>
      <c r="BV35" s="66" t="str">
        <f t="shared" si="22"/>
        <v>Control</v>
      </c>
      <c r="BW35" s="68" t="str">
        <f t="shared" si="23"/>
        <v>Emlyn</v>
      </c>
      <c r="BX35" s="152">
        <f t="shared" si="18"/>
        <v>0.34597758756315844</v>
      </c>
      <c r="BY35" s="152">
        <f t="shared" si="19"/>
        <v>0.3506531448762882</v>
      </c>
      <c r="BZ35" s="152">
        <f t="shared" si="20"/>
        <v>0.34597758756315844</v>
      </c>
      <c r="CA35" s="3"/>
      <c r="CB35" s="3"/>
      <c r="CC35" s="153">
        <f t="shared" si="43"/>
        <v>0.004675557313129741</v>
      </c>
      <c r="CD35" s="153">
        <f t="shared" si="44"/>
        <v>0</v>
      </c>
      <c r="CE35" s="153">
        <f t="shared" si="45"/>
        <v>-0.004675557313129741</v>
      </c>
      <c r="CF35" s="5"/>
    </row>
    <row r="36" spans="2:84" ht="12.75">
      <c r="B36" s="66" t="str">
        <f t="shared" si="24"/>
        <v>Control</v>
      </c>
      <c r="C36" s="114" t="s">
        <v>57</v>
      </c>
      <c r="D36" s="22">
        <v>12.1</v>
      </c>
      <c r="E36" s="22">
        <v>11.9</v>
      </c>
      <c r="F36" s="22">
        <v>12.3</v>
      </c>
      <c r="G36" s="22"/>
      <c r="H36" s="22"/>
      <c r="I36" s="22"/>
      <c r="J36" s="22"/>
      <c r="L36" s="3"/>
      <c r="M36" s="5">
        <f t="shared" si="6"/>
        <v>-0.1999999999999993</v>
      </c>
      <c r="N36" s="5">
        <f t="shared" si="7"/>
        <v>0.20000000000000107</v>
      </c>
      <c r="O36" s="5">
        <f t="shared" si="8"/>
        <v>0.40000000000000036</v>
      </c>
      <c r="P36" s="5"/>
      <c r="Q36" s="5"/>
      <c r="R36" s="5"/>
      <c r="S36" s="5"/>
      <c r="T36" s="5"/>
      <c r="U36" s="5"/>
      <c r="V36" s="5"/>
      <c r="Y36" s="66" t="str">
        <f t="shared" si="25"/>
        <v>Control</v>
      </c>
      <c r="Z36" s="68" t="str">
        <f t="shared" si="26"/>
        <v>Ira</v>
      </c>
      <c r="AA36" s="5">
        <f t="shared" si="9"/>
        <v>249.32054526026954</v>
      </c>
      <c r="AB36" s="5">
        <f t="shared" si="10"/>
        <v>247.65384001174837</v>
      </c>
      <c r="AC36" s="5">
        <f t="shared" si="11"/>
        <v>250.9599262378372</v>
      </c>
      <c r="AD36" s="5" t="str">
        <f t="shared" si="12"/>
        <v>miss</v>
      </c>
      <c r="AE36" s="5" t="str">
        <f t="shared" si="13"/>
        <v>miss</v>
      </c>
      <c r="AF36" s="5" t="str">
        <f t="shared" si="14"/>
        <v>miss</v>
      </c>
      <c r="AG36" s="5" t="str">
        <f t="shared" si="15"/>
        <v>miss</v>
      </c>
      <c r="AH36" s="5"/>
      <c r="AI36" s="5"/>
      <c r="AJ36" s="5">
        <f t="shared" si="32"/>
        <v>-1.6667052485211684</v>
      </c>
      <c r="AK36" s="5">
        <f t="shared" si="33"/>
        <v>1.6393809775676687</v>
      </c>
      <c r="AL36" s="5">
        <f t="shared" si="34"/>
        <v>3.306086226088837</v>
      </c>
      <c r="AM36" s="5"/>
      <c r="AN36" s="5"/>
      <c r="AO36" s="5"/>
      <c r="AP36" s="5"/>
      <c r="AQ36" s="5"/>
      <c r="AR36" s="5"/>
      <c r="AS36" s="5"/>
      <c r="AV36" s="66" t="str">
        <f t="shared" si="27"/>
        <v>Control</v>
      </c>
      <c r="AW36" s="68" t="str">
        <f t="shared" si="28"/>
        <v>Ira</v>
      </c>
      <c r="AX36" s="57">
        <f t="shared" si="21"/>
        <v>53.78151260504202</v>
      </c>
      <c r="AY36" s="57">
        <f t="shared" si="16"/>
        <v>49.57983193277311</v>
      </c>
      <c r="AZ36" s="57">
        <f t="shared" si="16"/>
        <v>57.98319327731093</v>
      </c>
      <c r="BA36" s="3"/>
      <c r="BB36" s="3"/>
      <c r="BC36" s="57">
        <f t="shared" si="35"/>
        <v>-4.201680672268907</v>
      </c>
      <c r="BD36" s="57">
        <f t="shared" si="36"/>
        <v>4.201680672268914</v>
      </c>
      <c r="BE36" s="57">
        <f t="shared" si="37"/>
        <v>8.40336134453782</v>
      </c>
      <c r="BF36" s="57"/>
      <c r="BI36" s="66" t="str">
        <f t="shared" si="29"/>
        <v>Control</v>
      </c>
      <c r="BJ36" s="68" t="str">
        <f t="shared" si="30"/>
        <v>Ira</v>
      </c>
      <c r="BK36" s="5">
        <f t="shared" si="31"/>
        <v>3.478505426185217</v>
      </c>
      <c r="BL36" s="5">
        <f t="shared" si="38"/>
        <v>3.449637662132068</v>
      </c>
      <c r="BM36" s="5">
        <f t="shared" si="39"/>
        <v>3.5071355833500366</v>
      </c>
      <c r="BN36" s="3"/>
      <c r="BO36" s="3"/>
      <c r="BP36" s="5">
        <f t="shared" si="40"/>
        <v>-0.02886776405314917</v>
      </c>
      <c r="BQ36" s="5">
        <f t="shared" si="41"/>
        <v>0.028630157164819536</v>
      </c>
      <c r="BR36" s="5">
        <f t="shared" si="42"/>
        <v>0.057497921217968706</v>
      </c>
      <c r="BS36" s="5"/>
      <c r="BV36" s="66" t="str">
        <f t="shared" si="22"/>
        <v>Control</v>
      </c>
      <c r="BW36" s="68" t="str">
        <f t="shared" si="23"/>
        <v>Ira</v>
      </c>
      <c r="BX36" s="152">
        <f t="shared" si="18"/>
        <v>0.35527749346034315</v>
      </c>
      <c r="BY36" s="152">
        <f t="shared" si="19"/>
        <v>0.3522001814042351</v>
      </c>
      <c r="BZ36" s="152">
        <f t="shared" si="20"/>
        <v>0.358332950674791</v>
      </c>
      <c r="CA36" s="3"/>
      <c r="CB36" s="3"/>
      <c r="CC36" s="153">
        <f t="shared" si="43"/>
        <v>-0.0030773120561080614</v>
      </c>
      <c r="CD36" s="153">
        <f t="shared" si="44"/>
        <v>0.003055457214447832</v>
      </c>
      <c r="CE36" s="153">
        <f t="shared" si="45"/>
        <v>0.006132769270555893</v>
      </c>
      <c r="CF36" s="5"/>
    </row>
    <row r="37" spans="2:84" ht="12.75">
      <c r="B37" s="66" t="str">
        <f t="shared" si="24"/>
        <v>Control</v>
      </c>
      <c r="C37" s="114" t="s">
        <v>61</v>
      </c>
      <c r="D37" s="22">
        <v>9.7</v>
      </c>
      <c r="E37" s="22">
        <v>9.1</v>
      </c>
      <c r="F37" s="22">
        <v>10.3</v>
      </c>
      <c r="G37" s="22"/>
      <c r="H37" s="22"/>
      <c r="I37" s="22"/>
      <c r="J37" s="22"/>
      <c r="L37" s="3"/>
      <c r="M37" s="5">
        <f t="shared" si="6"/>
        <v>-0.5999999999999996</v>
      </c>
      <c r="N37" s="5">
        <f t="shared" si="7"/>
        <v>0.6000000000000014</v>
      </c>
      <c r="O37" s="5">
        <f t="shared" si="8"/>
        <v>1.200000000000001</v>
      </c>
      <c r="P37" s="5"/>
      <c r="Q37" s="5"/>
      <c r="R37" s="5"/>
      <c r="S37" s="5"/>
      <c r="T37" s="5"/>
      <c r="U37" s="5"/>
      <c r="V37" s="5"/>
      <c r="Y37" s="66" t="str">
        <f t="shared" si="25"/>
        <v>Control</v>
      </c>
      <c r="Z37" s="68" t="str">
        <f t="shared" si="26"/>
        <v>Jade</v>
      </c>
      <c r="AA37" s="5">
        <f t="shared" si="9"/>
        <v>227.2125885509337</v>
      </c>
      <c r="AB37" s="5">
        <f t="shared" si="10"/>
        <v>220.82744135228043</v>
      </c>
      <c r="AC37" s="5">
        <f t="shared" si="11"/>
        <v>233.214389523559</v>
      </c>
      <c r="AD37" s="5" t="str">
        <f t="shared" si="12"/>
        <v>miss</v>
      </c>
      <c r="AE37" s="5" t="str">
        <f t="shared" si="13"/>
        <v>miss</v>
      </c>
      <c r="AF37" s="5" t="str">
        <f t="shared" si="14"/>
        <v>miss</v>
      </c>
      <c r="AG37" s="5" t="str">
        <f t="shared" si="15"/>
        <v>miss</v>
      </c>
      <c r="AH37" s="5"/>
      <c r="AI37" s="5"/>
      <c r="AJ37" s="5">
        <f t="shared" si="32"/>
        <v>-6.3851471986532715</v>
      </c>
      <c r="AK37" s="5">
        <f t="shared" si="33"/>
        <v>6.00180097262529</v>
      </c>
      <c r="AL37" s="5">
        <f t="shared" si="34"/>
        <v>12.386948171278561</v>
      </c>
      <c r="AM37" s="5"/>
      <c r="AN37" s="5"/>
      <c r="AO37" s="5"/>
      <c r="AP37" s="5"/>
      <c r="AQ37" s="5"/>
      <c r="AR37" s="5"/>
      <c r="AS37" s="5"/>
      <c r="AV37" s="66" t="str">
        <f t="shared" si="27"/>
        <v>Control</v>
      </c>
      <c r="AW37" s="68" t="str">
        <f t="shared" si="28"/>
        <v>Jade</v>
      </c>
      <c r="AX37" s="57">
        <f t="shared" si="21"/>
        <v>17.647058823529413</v>
      </c>
      <c r="AY37" s="57">
        <f t="shared" si="16"/>
        <v>10.92436974789916</v>
      </c>
      <c r="AZ37" s="57">
        <f t="shared" si="16"/>
        <v>26.05042016806723</v>
      </c>
      <c r="BA37" s="3"/>
      <c r="BB37" s="3"/>
      <c r="BC37" s="57">
        <f t="shared" si="35"/>
        <v>-6.722689075630253</v>
      </c>
      <c r="BD37" s="57">
        <f t="shared" si="36"/>
        <v>8.403361344537817</v>
      </c>
      <c r="BE37" s="57">
        <f t="shared" si="37"/>
        <v>15.12605042016807</v>
      </c>
      <c r="BF37" s="57"/>
      <c r="BI37" s="66" t="str">
        <f t="shared" si="29"/>
        <v>Control</v>
      </c>
      <c r="BJ37" s="68" t="str">
        <f t="shared" si="30"/>
        <v>Jade</v>
      </c>
      <c r="BK37" s="5">
        <f t="shared" si="31"/>
        <v>3.1144823004794873</v>
      </c>
      <c r="BL37" s="5">
        <f t="shared" si="38"/>
        <v>3.0166206257996713</v>
      </c>
      <c r="BM37" s="5">
        <f t="shared" si="39"/>
        <v>3.2093613071762426</v>
      </c>
      <c r="BN37" s="3"/>
      <c r="BO37" s="3"/>
      <c r="BP37" s="5">
        <f t="shared" si="40"/>
        <v>-0.09786167467981599</v>
      </c>
      <c r="BQ37" s="5">
        <f t="shared" si="41"/>
        <v>0.09487900669675531</v>
      </c>
      <c r="BR37" s="5">
        <f t="shared" si="42"/>
        <v>0.1927406813765713</v>
      </c>
      <c r="BS37" s="5"/>
      <c r="BV37" s="66" t="str">
        <f t="shared" si="22"/>
        <v>Control</v>
      </c>
      <c r="BW37" s="68" t="str">
        <f t="shared" si="23"/>
        <v>Jade</v>
      </c>
      <c r="BX37" s="152">
        <f t="shared" si="18"/>
        <v>0.31671668316461954</v>
      </c>
      <c r="BY37" s="152">
        <f t="shared" si="19"/>
        <v>0.3064354474956868</v>
      </c>
      <c r="BZ37" s="152">
        <f t="shared" si="20"/>
        <v>0.3267177391377737</v>
      </c>
      <c r="CA37" s="3"/>
      <c r="CB37" s="3"/>
      <c r="CC37" s="153">
        <f t="shared" si="43"/>
        <v>-0.010281235668932742</v>
      </c>
      <c r="CD37" s="153">
        <f t="shared" si="44"/>
        <v>0.01000105597315415</v>
      </c>
      <c r="CE37" s="153">
        <f t="shared" si="45"/>
        <v>0.02028229164208689</v>
      </c>
      <c r="CF37" s="5"/>
    </row>
    <row r="38" spans="2:84" ht="12.75">
      <c r="B38" s="66" t="str">
        <f t="shared" si="24"/>
        <v>Control</v>
      </c>
      <c r="C38" s="114" t="s">
        <v>59</v>
      </c>
      <c r="D38" s="22">
        <v>11.7</v>
      </c>
      <c r="E38" s="22">
        <v>11</v>
      </c>
      <c r="F38" s="22">
        <v>13.8</v>
      </c>
      <c r="G38" s="22"/>
      <c r="H38" s="22"/>
      <c r="I38" s="22"/>
      <c r="J38" s="22"/>
      <c r="L38" s="3"/>
      <c r="M38" s="5">
        <f>IF(AND(ISNUMBER(E38),ISNUMBER(D38)),E38-D38,"miss")</f>
        <v>-0.6999999999999993</v>
      </c>
      <c r="N38" s="5">
        <f>IF(AND(ISNUMBER(F38),ISNUMBER(D38)),F38-D38,"miss")</f>
        <v>2.1000000000000014</v>
      </c>
      <c r="O38" s="5">
        <f>IF(AND(ISNUMBER(F38),ISNUMBER(E38)),F38-E38,"miss")</f>
        <v>2.8000000000000007</v>
      </c>
      <c r="P38" s="5"/>
      <c r="Q38" s="5"/>
      <c r="R38" s="5"/>
      <c r="S38" s="5"/>
      <c r="T38" s="5"/>
      <c r="U38" s="5"/>
      <c r="V38" s="5"/>
      <c r="Y38" s="66" t="str">
        <f>B38</f>
        <v>Control</v>
      </c>
      <c r="Z38" s="68" t="str">
        <f>C38</f>
        <v>Jan</v>
      </c>
      <c r="AA38" s="5">
        <f>IF(ISERROR(100*LN(D38)),"miss",100*LN(D38))</f>
        <v>245.95888418037103</v>
      </c>
      <c r="AB38" s="5">
        <f>IF(ISERROR(100*LN(E38)),"miss",100*LN(E38))</f>
        <v>239.78952727983707</v>
      </c>
      <c r="AC38" s="5">
        <f>IF(ISERROR(100*LN(F38)),"miss",100*LN(F38))</f>
        <v>262.4668592163159</v>
      </c>
      <c r="AD38" s="5" t="str">
        <f t="shared" si="12"/>
        <v>miss</v>
      </c>
      <c r="AE38" s="5" t="str">
        <f t="shared" si="13"/>
        <v>miss</v>
      </c>
      <c r="AF38" s="5" t="str">
        <f t="shared" si="14"/>
        <v>miss</v>
      </c>
      <c r="AG38" s="5" t="str">
        <f t="shared" si="15"/>
        <v>miss</v>
      </c>
      <c r="AH38" s="5"/>
      <c r="AI38" s="5"/>
      <c r="AJ38" s="5">
        <f>IF(AND(ISNUMBER(AB38),ISNUMBER(AA38)),AB38-AA38,"miss")</f>
        <v>-6.1693569005339555</v>
      </c>
      <c r="AK38" s="5">
        <f>IF(AND(ISNUMBER(AC38),ISNUMBER(AA38)),AC38-AA38,"miss")</f>
        <v>16.507975035944895</v>
      </c>
      <c r="AL38" s="5">
        <f>IF(AND(ISNUMBER(AC38),ISNUMBER(AB38)),AC38-AB38,"miss")</f>
        <v>22.67733193647885</v>
      </c>
      <c r="AM38" s="5"/>
      <c r="AN38" s="5"/>
      <c r="AO38" s="5"/>
      <c r="AP38" s="5"/>
      <c r="AQ38" s="5"/>
      <c r="AR38" s="5"/>
      <c r="AS38" s="5"/>
      <c r="AV38" s="66" t="str">
        <f>Y38</f>
        <v>Control</v>
      </c>
      <c r="AW38" s="68" t="str">
        <f>Z38</f>
        <v>Jan</v>
      </c>
      <c r="AX38" s="57">
        <f t="shared" si="21"/>
        <v>45.378151260504204</v>
      </c>
      <c r="AY38" s="57">
        <f t="shared" si="16"/>
        <v>36.97478991596639</v>
      </c>
      <c r="AZ38" s="57">
        <f t="shared" si="16"/>
        <v>84.87394957983193</v>
      </c>
      <c r="BA38" s="3"/>
      <c r="BB38" s="3"/>
      <c r="BC38" s="57">
        <f>IF(AND(ISNUMBER(AY38),ISNUMBER(AX38)),AY38-AX38,"miss")</f>
        <v>-8.403361344537814</v>
      </c>
      <c r="BD38" s="57">
        <f>IF(AND(ISNUMBER(AZ38),ISNUMBER(AX38)),AZ38-AX38,"miss")</f>
        <v>39.495798319327726</v>
      </c>
      <c r="BE38" s="57">
        <f>IF(AND(ISNUMBER(AZ38),ISNUMBER(AY38)),AZ38-AY38,"miss")</f>
        <v>47.89915966386554</v>
      </c>
      <c r="BF38" s="57"/>
      <c r="BI38" s="66" t="str">
        <f>AV38</f>
        <v>Control</v>
      </c>
      <c r="BJ38" s="68" t="str">
        <f>AW38</f>
        <v>Jan</v>
      </c>
      <c r="BK38" s="5">
        <f t="shared" si="31"/>
        <v>3.420526275297414</v>
      </c>
      <c r="BL38" s="5">
        <f t="shared" si="38"/>
        <v>3.3166247903554</v>
      </c>
      <c r="BM38" s="5">
        <f t="shared" si="39"/>
        <v>3.714835124201342</v>
      </c>
      <c r="BN38" s="3"/>
      <c r="BO38" s="3"/>
      <c r="BP38" s="5">
        <f>IF(AND(ISNUMBER(BL38),ISNUMBER(BK38)),BL38-BK38,"miss")</f>
        <v>-0.10390148494201412</v>
      </c>
      <c r="BQ38" s="5">
        <f>IF(AND(ISNUMBER(BM38),ISNUMBER(BK38)),BM38-BK38,"miss")</f>
        <v>0.29430884890392806</v>
      </c>
      <c r="BR38" s="5">
        <f>IF(AND(ISNUMBER(BM38),ISNUMBER(BL38)),BM38-BL38,"miss")</f>
        <v>0.3982103338459422</v>
      </c>
      <c r="BS38" s="5"/>
      <c r="BV38" s="66" t="str">
        <f t="shared" si="22"/>
        <v>Control</v>
      </c>
      <c r="BW38" s="68" t="str">
        <f t="shared" si="23"/>
        <v>Jan</v>
      </c>
      <c r="BX38" s="152">
        <f t="shared" si="18"/>
        <v>0.3491004195842809</v>
      </c>
      <c r="BY38" s="152">
        <f t="shared" si="19"/>
        <v>0.3380652547803307</v>
      </c>
      <c r="BZ38" s="152">
        <f t="shared" si="20"/>
        <v>0.3806063666152356</v>
      </c>
      <c r="CA38" s="3"/>
      <c r="CB38" s="3"/>
      <c r="CC38" s="153">
        <f t="shared" si="43"/>
        <v>-0.01103516480395017</v>
      </c>
      <c r="CD38" s="153">
        <f t="shared" si="44"/>
        <v>0.03150594703095472</v>
      </c>
      <c r="CE38" s="153">
        <f t="shared" si="45"/>
        <v>0.04254111183490489</v>
      </c>
      <c r="CF38" s="5"/>
    </row>
    <row r="39" spans="2:84" ht="12.75">
      <c r="B39" s="66" t="str">
        <f t="shared" si="24"/>
        <v>Control</v>
      </c>
      <c r="C39" s="114" t="s">
        <v>52</v>
      </c>
      <c r="D39" s="22">
        <v>13.7</v>
      </c>
      <c r="E39" s="22">
        <v>13.4</v>
      </c>
      <c r="F39" s="22">
        <v>13.9</v>
      </c>
      <c r="G39" s="22"/>
      <c r="H39" s="22"/>
      <c r="I39" s="22"/>
      <c r="J39" s="22"/>
      <c r="L39" s="3"/>
      <c r="M39" s="5">
        <f t="shared" si="6"/>
        <v>-0.29999999999999893</v>
      </c>
      <c r="N39" s="5">
        <f t="shared" si="7"/>
        <v>0.20000000000000107</v>
      </c>
      <c r="O39" s="5">
        <f t="shared" si="8"/>
        <v>0.5</v>
      </c>
      <c r="P39" s="5"/>
      <c r="Q39" s="5"/>
      <c r="R39" s="5"/>
      <c r="S39" s="5"/>
      <c r="T39" s="5"/>
      <c r="U39" s="5"/>
      <c r="V39" s="5"/>
      <c r="Y39" s="66" t="str">
        <f t="shared" si="25"/>
        <v>Control</v>
      </c>
      <c r="Z39" s="68" t="str">
        <f t="shared" si="26"/>
        <v>Jayden</v>
      </c>
      <c r="AA39" s="5">
        <f t="shared" si="9"/>
        <v>261.7395832834079</v>
      </c>
      <c r="AB39" s="5">
        <f t="shared" si="10"/>
        <v>259.5254706956866</v>
      </c>
      <c r="AC39" s="5">
        <f t="shared" si="11"/>
        <v>263.1888840136646</v>
      </c>
      <c r="AD39" s="5" t="str">
        <f t="shared" si="12"/>
        <v>miss</v>
      </c>
      <c r="AE39" s="5" t="str">
        <f t="shared" si="13"/>
        <v>miss</v>
      </c>
      <c r="AF39" s="5" t="str">
        <f t="shared" si="14"/>
        <v>miss</v>
      </c>
      <c r="AG39" s="5" t="str">
        <f t="shared" si="15"/>
        <v>miss</v>
      </c>
      <c r="AH39" s="5"/>
      <c r="AI39" s="5"/>
      <c r="AJ39" s="5">
        <f t="shared" si="32"/>
        <v>-2.2141125877213312</v>
      </c>
      <c r="AK39" s="5">
        <f t="shared" si="33"/>
        <v>1.4493007302567094</v>
      </c>
      <c r="AL39" s="5">
        <f t="shared" si="34"/>
        <v>3.6634133179780406</v>
      </c>
      <c r="AM39" s="5"/>
      <c r="AN39" s="5"/>
      <c r="AO39" s="5"/>
      <c r="AP39" s="5"/>
      <c r="AQ39" s="5"/>
      <c r="AR39" s="5"/>
      <c r="AS39" s="5"/>
      <c r="AV39" s="66" t="str">
        <f t="shared" si="27"/>
        <v>Control</v>
      </c>
      <c r="AW39" s="68" t="str">
        <f t="shared" si="28"/>
        <v>Jayden</v>
      </c>
      <c r="AX39" s="57">
        <f t="shared" si="21"/>
        <v>82.35294117647058</v>
      </c>
      <c r="AY39" s="57">
        <f t="shared" si="16"/>
        <v>76.47058823529412</v>
      </c>
      <c r="AZ39" s="57">
        <f t="shared" si="16"/>
        <v>86.5546218487395</v>
      </c>
      <c r="BA39" s="3"/>
      <c r="BB39" s="3"/>
      <c r="BC39" s="57">
        <f t="shared" si="35"/>
        <v>-5.882352941176464</v>
      </c>
      <c r="BD39" s="57">
        <f t="shared" si="36"/>
        <v>4.201680672268921</v>
      </c>
      <c r="BE39" s="57">
        <f t="shared" si="37"/>
        <v>10.084033613445385</v>
      </c>
      <c r="BF39" s="57"/>
      <c r="BI39" s="66" t="str">
        <f t="shared" si="29"/>
        <v>Control</v>
      </c>
      <c r="BJ39" s="68" t="str">
        <f t="shared" si="30"/>
        <v>Jayden</v>
      </c>
      <c r="BK39" s="5">
        <f t="shared" si="31"/>
        <v>3.7013511046643495</v>
      </c>
      <c r="BL39" s="5">
        <f t="shared" si="38"/>
        <v>3.6606010435446255</v>
      </c>
      <c r="BM39" s="5">
        <f t="shared" si="39"/>
        <v>3.7282703764614498</v>
      </c>
      <c r="BN39" s="3"/>
      <c r="BO39" s="3"/>
      <c r="BP39" s="5">
        <f t="shared" si="40"/>
        <v>-0.04075006111972401</v>
      </c>
      <c r="BQ39" s="5">
        <f t="shared" si="41"/>
        <v>0.026919271797100297</v>
      </c>
      <c r="BR39" s="5">
        <f t="shared" si="42"/>
        <v>0.06766933291682431</v>
      </c>
      <c r="BS39" s="5"/>
      <c r="BV39" s="66" t="str">
        <f t="shared" si="22"/>
        <v>Control</v>
      </c>
      <c r="BW39" s="68" t="str">
        <f t="shared" si="23"/>
        <v>Jayden</v>
      </c>
      <c r="BX39" s="152">
        <f t="shared" si="18"/>
        <v>0.3791544563921582</v>
      </c>
      <c r="BY39" s="152">
        <f t="shared" si="19"/>
        <v>0.3747717211713554</v>
      </c>
      <c r="BZ39" s="152">
        <f t="shared" si="20"/>
        <v>0.38205386512978146</v>
      </c>
      <c r="CA39" s="3"/>
      <c r="CB39" s="3"/>
      <c r="CC39" s="153">
        <f t="shared" si="43"/>
        <v>-0.004382735220802847</v>
      </c>
      <c r="CD39" s="153">
        <f t="shared" si="44"/>
        <v>0.0028994087376232325</v>
      </c>
      <c r="CE39" s="153">
        <f t="shared" si="45"/>
        <v>0.007282143958426079</v>
      </c>
      <c r="CF39" s="5"/>
    </row>
    <row r="40" spans="2:84" ht="12.75">
      <c r="B40" s="66" t="str">
        <f t="shared" si="24"/>
        <v>Control</v>
      </c>
      <c r="C40" s="114" t="s">
        <v>54</v>
      </c>
      <c r="D40" s="22">
        <v>11.3</v>
      </c>
      <c r="E40" s="22">
        <v>10.7</v>
      </c>
      <c r="F40" s="22">
        <v>11</v>
      </c>
      <c r="G40" s="22"/>
      <c r="H40" s="22"/>
      <c r="I40" s="22"/>
      <c r="J40" s="22"/>
      <c r="L40" s="3"/>
      <c r="M40" s="5">
        <f t="shared" si="6"/>
        <v>-0.6000000000000014</v>
      </c>
      <c r="N40" s="5">
        <f t="shared" si="7"/>
        <v>-0.3000000000000007</v>
      </c>
      <c r="O40" s="5">
        <f t="shared" si="8"/>
        <v>0.3000000000000007</v>
      </c>
      <c r="P40" s="5"/>
      <c r="Q40" s="5"/>
      <c r="R40" s="5"/>
      <c r="S40" s="5"/>
      <c r="T40" s="5"/>
      <c r="U40" s="5"/>
      <c r="V40" s="5"/>
      <c r="Y40" s="66" t="str">
        <f t="shared" si="25"/>
        <v>Control</v>
      </c>
      <c r="Z40" s="68" t="str">
        <f t="shared" si="26"/>
        <v>Jesse</v>
      </c>
      <c r="AA40" s="5">
        <f t="shared" si="9"/>
        <v>242.4802725718295</v>
      </c>
      <c r="AB40" s="5">
        <f t="shared" si="10"/>
        <v>237.02437414678604</v>
      </c>
      <c r="AC40" s="5">
        <f t="shared" si="11"/>
        <v>239.78952727983707</v>
      </c>
      <c r="AD40" s="5" t="str">
        <f t="shared" si="12"/>
        <v>miss</v>
      </c>
      <c r="AE40" s="5" t="str">
        <f t="shared" si="13"/>
        <v>miss</v>
      </c>
      <c r="AF40" s="5" t="str">
        <f t="shared" si="14"/>
        <v>miss</v>
      </c>
      <c r="AG40" s="5" t="str">
        <f t="shared" si="15"/>
        <v>miss</v>
      </c>
      <c r="AH40" s="5"/>
      <c r="AI40" s="5"/>
      <c r="AJ40" s="5">
        <f t="shared" si="32"/>
        <v>-5.4558984250434435</v>
      </c>
      <c r="AK40" s="5">
        <f t="shared" si="33"/>
        <v>-2.690745291992414</v>
      </c>
      <c r="AL40" s="5">
        <f t="shared" si="34"/>
        <v>2.7651531330510295</v>
      </c>
      <c r="AM40" s="5"/>
      <c r="AN40" s="5"/>
      <c r="AO40" s="5"/>
      <c r="AP40" s="5"/>
      <c r="AQ40" s="5"/>
      <c r="AR40" s="5"/>
      <c r="AS40" s="5"/>
      <c r="AV40" s="66" t="str">
        <f t="shared" si="27"/>
        <v>Control</v>
      </c>
      <c r="AW40" s="68" t="str">
        <f t="shared" si="28"/>
        <v>Jesse</v>
      </c>
      <c r="AX40" s="57">
        <f t="shared" si="21"/>
        <v>41.17647058823529</v>
      </c>
      <c r="AY40" s="57">
        <f aca="true" t="shared" si="47" ref="AY40:AZ43">IF(ISNUMBER(E40),RANK(E40,allraw,1)/$D$81*100,"miss")</f>
        <v>31.092436974789916</v>
      </c>
      <c r="AZ40" s="57">
        <f t="shared" si="47"/>
        <v>36.97478991596639</v>
      </c>
      <c r="BA40" s="3"/>
      <c r="BB40" s="3"/>
      <c r="BC40" s="57">
        <f t="shared" si="35"/>
        <v>-10.084033613445374</v>
      </c>
      <c r="BD40" s="57">
        <f t="shared" si="36"/>
        <v>-4.2016806722689</v>
      </c>
      <c r="BE40" s="57">
        <f t="shared" si="37"/>
        <v>5.882352941176475</v>
      </c>
      <c r="BF40" s="57"/>
      <c r="BI40" s="66" t="str">
        <f t="shared" si="29"/>
        <v>Control</v>
      </c>
      <c r="BJ40" s="68" t="str">
        <f t="shared" si="30"/>
        <v>Jesse</v>
      </c>
      <c r="BK40" s="5">
        <f t="shared" si="31"/>
        <v>3.361547262794322</v>
      </c>
      <c r="BL40" s="5">
        <f t="shared" si="38"/>
        <v>3.271085446759225</v>
      </c>
      <c r="BM40" s="5">
        <f t="shared" si="39"/>
        <v>3.3166247903554</v>
      </c>
      <c r="BN40" s="3"/>
      <c r="BO40" s="3"/>
      <c r="BP40" s="5">
        <f t="shared" si="40"/>
        <v>-0.09046181603509718</v>
      </c>
      <c r="BQ40" s="5">
        <f t="shared" si="41"/>
        <v>-0.044922472438922334</v>
      </c>
      <c r="BR40" s="5">
        <f t="shared" si="42"/>
        <v>0.04553934359617484</v>
      </c>
      <c r="BS40" s="5"/>
      <c r="BV40" s="66" t="str">
        <f t="shared" si="22"/>
        <v>Control</v>
      </c>
      <c r="BW40" s="68" t="str">
        <f t="shared" si="23"/>
        <v>Jesse</v>
      </c>
      <c r="BX40" s="152">
        <f t="shared" si="18"/>
        <v>0.3428310378219788</v>
      </c>
      <c r="BY40" s="152">
        <f t="shared" si="19"/>
        <v>0.3332421643537312</v>
      </c>
      <c r="BZ40" s="152">
        <f t="shared" si="20"/>
        <v>0.3380652547803307</v>
      </c>
      <c r="CA40" s="3"/>
      <c r="CB40" s="3"/>
      <c r="CC40" s="153">
        <f t="shared" si="43"/>
        <v>-0.009588873468247605</v>
      </c>
      <c r="CD40" s="153">
        <f t="shared" si="44"/>
        <v>-0.004765783041648097</v>
      </c>
      <c r="CE40" s="153">
        <f t="shared" si="45"/>
        <v>0.004823090426599508</v>
      </c>
      <c r="CF40" s="5"/>
    </row>
    <row r="41" spans="2:84" ht="12.75">
      <c r="B41" s="66" t="str">
        <f t="shared" si="24"/>
        <v>Control</v>
      </c>
      <c r="C41" s="114" t="s">
        <v>53</v>
      </c>
      <c r="D41" s="22">
        <v>15.6</v>
      </c>
      <c r="E41" s="22">
        <v>16.5</v>
      </c>
      <c r="F41" s="22">
        <v>16.8</v>
      </c>
      <c r="G41" s="22"/>
      <c r="H41" s="22"/>
      <c r="I41" s="22"/>
      <c r="J41" s="22"/>
      <c r="L41" s="3"/>
      <c r="M41" s="5">
        <f t="shared" si="6"/>
        <v>0.9000000000000004</v>
      </c>
      <c r="N41" s="5">
        <f t="shared" si="7"/>
        <v>1.200000000000001</v>
      </c>
      <c r="O41" s="5">
        <f t="shared" si="8"/>
        <v>0.3000000000000007</v>
      </c>
      <c r="P41" s="5"/>
      <c r="Q41" s="5"/>
      <c r="R41" s="5"/>
      <c r="S41" s="5"/>
      <c r="T41" s="5"/>
      <c r="U41" s="5"/>
      <c r="V41" s="5"/>
      <c r="Y41" s="66" t="str">
        <f t="shared" si="25"/>
        <v>Control</v>
      </c>
      <c r="Z41" s="68" t="str">
        <f t="shared" si="26"/>
        <v>Jo</v>
      </c>
      <c r="AA41" s="5">
        <f t="shared" si="9"/>
        <v>274.72709142554913</v>
      </c>
      <c r="AB41" s="5">
        <f t="shared" si="10"/>
        <v>280.33603809065346</v>
      </c>
      <c r="AC41" s="5">
        <f t="shared" si="11"/>
        <v>282.13788864092135</v>
      </c>
      <c r="AD41" s="5" t="str">
        <f t="shared" si="12"/>
        <v>miss</v>
      </c>
      <c r="AE41" s="5" t="str">
        <f t="shared" si="13"/>
        <v>miss</v>
      </c>
      <c r="AF41" s="5" t="str">
        <f t="shared" si="14"/>
        <v>miss</v>
      </c>
      <c r="AG41" s="5" t="str">
        <f t="shared" si="15"/>
        <v>miss</v>
      </c>
      <c r="AH41" s="5"/>
      <c r="AI41" s="5"/>
      <c r="AJ41" s="5">
        <f t="shared" si="32"/>
        <v>5.608946665104327</v>
      </c>
      <c r="AK41" s="5">
        <f t="shared" si="33"/>
        <v>7.410797215372213</v>
      </c>
      <c r="AL41" s="5">
        <f t="shared" si="34"/>
        <v>1.8018505502678863</v>
      </c>
      <c r="AM41" s="5"/>
      <c r="AN41" s="5"/>
      <c r="AO41" s="5"/>
      <c r="AP41" s="5"/>
      <c r="AQ41" s="5"/>
      <c r="AR41" s="5"/>
      <c r="AS41" s="5"/>
      <c r="AV41" s="66" t="str">
        <f t="shared" si="27"/>
        <v>Control</v>
      </c>
      <c r="AW41" s="68" t="str">
        <f t="shared" si="28"/>
        <v>Jo</v>
      </c>
      <c r="AX41" s="57">
        <f t="shared" si="21"/>
        <v>94.9579831932773</v>
      </c>
      <c r="AY41" s="57">
        <f t="shared" si="47"/>
        <v>98.31932773109243</v>
      </c>
      <c r="AZ41" s="57">
        <f t="shared" si="47"/>
        <v>100</v>
      </c>
      <c r="BA41" s="3"/>
      <c r="BB41" s="3"/>
      <c r="BC41" s="57">
        <f t="shared" si="35"/>
        <v>3.3613445378151283</v>
      </c>
      <c r="BD41" s="57">
        <f t="shared" si="36"/>
        <v>5.0420168067227</v>
      </c>
      <c r="BE41" s="57">
        <f t="shared" si="37"/>
        <v>1.6806722689075713</v>
      </c>
      <c r="BF41" s="57"/>
      <c r="BI41" s="66" t="str">
        <f t="shared" si="29"/>
        <v>Control</v>
      </c>
      <c r="BJ41" s="68" t="str">
        <f t="shared" si="30"/>
        <v>Jo</v>
      </c>
      <c r="BK41" s="5">
        <f t="shared" si="31"/>
        <v>3.9496835316262997</v>
      </c>
      <c r="BL41" s="5">
        <f t="shared" si="38"/>
        <v>4.06201920231798</v>
      </c>
      <c r="BM41" s="5">
        <f t="shared" si="39"/>
        <v>4.09878030638384</v>
      </c>
      <c r="BN41" s="3"/>
      <c r="BO41" s="3"/>
      <c r="BP41" s="5">
        <f t="shared" si="40"/>
        <v>0.11233567069168071</v>
      </c>
      <c r="BQ41" s="5">
        <f t="shared" si="41"/>
        <v>0.14909677475754002</v>
      </c>
      <c r="BR41" s="5">
        <f t="shared" si="42"/>
        <v>0.03676110406585931</v>
      </c>
      <c r="BS41" s="5"/>
      <c r="BV41" s="66" t="str">
        <f t="shared" si="22"/>
        <v>Control</v>
      </c>
      <c r="BW41" s="68" t="str">
        <f t="shared" si="23"/>
        <v>Jo</v>
      </c>
      <c r="BX41" s="152">
        <f t="shared" si="18"/>
        <v>0.40603340319260933</v>
      </c>
      <c r="BY41" s="152">
        <f t="shared" si="19"/>
        <v>0.4182937696707688</v>
      </c>
      <c r="BZ41" s="152">
        <f t="shared" si="20"/>
        <v>0.4223203404103582</v>
      </c>
      <c r="CA41" s="3"/>
      <c r="CB41" s="3"/>
      <c r="CC41" s="153">
        <f t="shared" si="43"/>
        <v>0.012260366478159479</v>
      </c>
      <c r="CD41" s="153">
        <f t="shared" si="44"/>
        <v>0.016286937217748876</v>
      </c>
      <c r="CE41" s="153">
        <f t="shared" si="45"/>
        <v>0.004026570739589397</v>
      </c>
      <c r="CF41" s="5"/>
    </row>
    <row r="42" spans="2:84" ht="12.75">
      <c r="B42" s="66" t="str">
        <f t="shared" si="24"/>
        <v>Control</v>
      </c>
      <c r="C42" s="114" t="s">
        <v>55</v>
      </c>
      <c r="D42" s="22">
        <v>13</v>
      </c>
      <c r="E42" s="22">
        <v>13.5</v>
      </c>
      <c r="F42" s="22">
        <v>13.8</v>
      </c>
      <c r="G42" s="22"/>
      <c r="H42" s="22"/>
      <c r="I42" s="22"/>
      <c r="J42" s="22"/>
      <c r="L42" s="3"/>
      <c r="M42" s="5">
        <f t="shared" si="6"/>
        <v>0.5</v>
      </c>
      <c r="N42" s="5">
        <f t="shared" si="7"/>
        <v>0.8000000000000007</v>
      </c>
      <c r="O42" s="5">
        <f t="shared" si="8"/>
        <v>0.3000000000000007</v>
      </c>
      <c r="P42" s="5"/>
      <c r="Q42" s="5"/>
      <c r="R42" s="5"/>
      <c r="S42" s="5"/>
      <c r="T42" s="5"/>
      <c r="U42" s="5"/>
      <c r="V42" s="5"/>
      <c r="Y42" s="66" t="str">
        <f t="shared" si="25"/>
        <v>Control</v>
      </c>
      <c r="Z42" s="68" t="str">
        <f t="shared" si="26"/>
        <v>Jodi</v>
      </c>
      <c r="AA42" s="5">
        <f t="shared" si="9"/>
        <v>256.49493574615366</v>
      </c>
      <c r="AB42" s="5">
        <f t="shared" si="10"/>
        <v>260.2689685444384</v>
      </c>
      <c r="AC42" s="5">
        <f t="shared" si="11"/>
        <v>262.4668592163159</v>
      </c>
      <c r="AD42" s="5" t="str">
        <f t="shared" si="12"/>
        <v>miss</v>
      </c>
      <c r="AE42" s="5" t="str">
        <f t="shared" si="13"/>
        <v>miss</v>
      </c>
      <c r="AF42" s="5" t="str">
        <f t="shared" si="14"/>
        <v>miss</v>
      </c>
      <c r="AG42" s="5" t="str">
        <f t="shared" si="15"/>
        <v>miss</v>
      </c>
      <c r="AH42" s="5"/>
      <c r="AI42" s="5"/>
      <c r="AJ42" s="5">
        <f t="shared" si="32"/>
        <v>3.774032798284736</v>
      </c>
      <c r="AK42" s="5">
        <f t="shared" si="33"/>
        <v>5.971923470162267</v>
      </c>
      <c r="AL42" s="5">
        <f t="shared" si="34"/>
        <v>2.1978906718775306</v>
      </c>
      <c r="AM42" s="5"/>
      <c r="AN42" s="5"/>
      <c r="AO42" s="5"/>
      <c r="AP42" s="5"/>
      <c r="AQ42" s="5"/>
      <c r="AR42" s="5"/>
      <c r="AS42" s="5"/>
      <c r="AV42" s="66" t="str">
        <f t="shared" si="27"/>
        <v>Control</v>
      </c>
      <c r="AW42" s="68" t="str">
        <f t="shared" si="28"/>
        <v>Jodi</v>
      </c>
      <c r="AX42" s="57">
        <f t="shared" si="21"/>
        <v>68.0672268907563</v>
      </c>
      <c r="AY42" s="57">
        <f t="shared" si="47"/>
        <v>77.31092436974791</v>
      </c>
      <c r="AZ42" s="57">
        <f t="shared" si="47"/>
        <v>84.87394957983193</v>
      </c>
      <c r="BA42" s="3"/>
      <c r="BB42" s="3"/>
      <c r="BC42" s="57">
        <f t="shared" si="35"/>
        <v>9.243697478991606</v>
      </c>
      <c r="BD42" s="57">
        <f t="shared" si="36"/>
        <v>16.806722689075627</v>
      </c>
      <c r="BE42" s="57">
        <f t="shared" si="37"/>
        <v>7.563025210084021</v>
      </c>
      <c r="BF42" s="57"/>
      <c r="BI42" s="66" t="str">
        <f t="shared" si="29"/>
        <v>Control</v>
      </c>
      <c r="BJ42" s="68" t="str">
        <f t="shared" si="30"/>
        <v>Jodi</v>
      </c>
      <c r="BK42" s="5">
        <f t="shared" si="31"/>
        <v>3.605551275463989</v>
      </c>
      <c r="BL42" s="5">
        <f t="shared" si="38"/>
        <v>3.6742346141747673</v>
      </c>
      <c r="BM42" s="5">
        <f t="shared" si="39"/>
        <v>3.714835124201342</v>
      </c>
      <c r="BN42" s="3"/>
      <c r="BO42" s="3"/>
      <c r="BP42" s="5">
        <f t="shared" si="40"/>
        <v>0.06868333871077814</v>
      </c>
      <c r="BQ42" s="5">
        <f t="shared" si="41"/>
        <v>0.10928384873735286</v>
      </c>
      <c r="BR42" s="5">
        <f t="shared" si="42"/>
        <v>0.04060051002657472</v>
      </c>
      <c r="BS42" s="5"/>
      <c r="BV42" s="66" t="str">
        <f t="shared" si="22"/>
        <v>Control</v>
      </c>
      <c r="BW42" s="68" t="str">
        <f t="shared" si="23"/>
        <v>Jodi</v>
      </c>
      <c r="BX42" s="152">
        <f t="shared" si="18"/>
        <v>0.36886298422662445</v>
      </c>
      <c r="BY42" s="152">
        <f t="shared" si="19"/>
        <v>0.37623718808166845</v>
      </c>
      <c r="BZ42" s="152">
        <f t="shared" si="20"/>
        <v>0.3806063666152356</v>
      </c>
      <c r="CA42" s="3"/>
      <c r="CB42" s="3"/>
      <c r="CC42" s="153">
        <f t="shared" si="43"/>
        <v>0.007374203855044004</v>
      </c>
      <c r="CD42" s="153">
        <f t="shared" si="44"/>
        <v>0.011743382388611168</v>
      </c>
      <c r="CE42" s="153">
        <f t="shared" si="45"/>
        <v>0.004369178533567164</v>
      </c>
      <c r="CF42" s="5"/>
    </row>
    <row r="43" spans="2:84" ht="12.75">
      <c r="B43" s="66" t="str">
        <f t="shared" si="24"/>
        <v>Control</v>
      </c>
      <c r="C43" s="114" t="s">
        <v>90</v>
      </c>
      <c r="D43" s="22">
        <v>11.9</v>
      </c>
      <c r="E43" s="22">
        <v>12.5</v>
      </c>
      <c r="F43" s="22">
        <v>12</v>
      </c>
      <c r="G43" s="22"/>
      <c r="H43" s="22"/>
      <c r="I43" s="22"/>
      <c r="J43" s="22"/>
      <c r="L43" s="3"/>
      <c r="M43" s="5">
        <f t="shared" si="6"/>
        <v>0.5999999999999996</v>
      </c>
      <c r="N43" s="5">
        <f t="shared" si="7"/>
        <v>0.09999999999999964</v>
      </c>
      <c r="O43" s="5">
        <f t="shared" si="8"/>
        <v>-0.5</v>
      </c>
      <c r="P43" s="5"/>
      <c r="Q43" s="5"/>
      <c r="R43" s="5"/>
      <c r="S43" s="5"/>
      <c r="T43" s="5"/>
      <c r="U43" s="5"/>
      <c r="V43" s="5"/>
      <c r="Y43" s="66" t="str">
        <f t="shared" si="25"/>
        <v>Control</v>
      </c>
      <c r="Z43" s="68" t="str">
        <f>C43</f>
        <v>Jude</v>
      </c>
      <c r="AA43" s="5">
        <f t="shared" si="9"/>
        <v>247.65384001174837</v>
      </c>
      <c r="AB43" s="5">
        <f t="shared" si="10"/>
        <v>252.57286443082558</v>
      </c>
      <c r="AC43" s="5">
        <f t="shared" si="11"/>
        <v>248.49066497880003</v>
      </c>
      <c r="AD43" s="5" t="str">
        <f t="shared" si="12"/>
        <v>miss</v>
      </c>
      <c r="AE43" s="5" t="str">
        <f t="shared" si="13"/>
        <v>miss</v>
      </c>
      <c r="AF43" s="5" t="str">
        <f t="shared" si="14"/>
        <v>miss</v>
      </c>
      <c r="AG43" s="5" t="str">
        <f t="shared" si="15"/>
        <v>miss</v>
      </c>
      <c r="AH43" s="5"/>
      <c r="AI43" s="5"/>
      <c r="AJ43" s="5">
        <f t="shared" si="32"/>
        <v>4.9190244190772034</v>
      </c>
      <c r="AK43" s="5">
        <f t="shared" si="33"/>
        <v>0.8368249670516548</v>
      </c>
      <c r="AL43" s="5">
        <f t="shared" si="34"/>
        <v>-4.082199452025549</v>
      </c>
      <c r="AM43" s="5"/>
      <c r="AN43" s="5"/>
      <c r="AO43" s="5"/>
      <c r="AP43" s="5"/>
      <c r="AQ43" s="5"/>
      <c r="AR43" s="5"/>
      <c r="AS43" s="5"/>
      <c r="AV43" s="66" t="str">
        <f t="shared" si="27"/>
        <v>Control</v>
      </c>
      <c r="AW43" s="68" t="str">
        <f t="shared" si="28"/>
        <v>Jude</v>
      </c>
      <c r="AX43" s="57">
        <f t="shared" si="21"/>
        <v>49.57983193277311</v>
      </c>
      <c r="AY43" s="57">
        <f t="shared" si="47"/>
        <v>61.34453781512605</v>
      </c>
      <c r="AZ43" s="57">
        <f t="shared" si="47"/>
        <v>51.26050420168067</v>
      </c>
      <c r="BA43" s="3"/>
      <c r="BB43" s="3"/>
      <c r="BC43" s="57">
        <f t="shared" si="35"/>
        <v>11.764705882352942</v>
      </c>
      <c r="BD43" s="57">
        <f t="shared" si="36"/>
        <v>1.680672268907557</v>
      </c>
      <c r="BE43" s="57">
        <f t="shared" si="37"/>
        <v>-10.084033613445385</v>
      </c>
      <c r="BF43" s="57"/>
      <c r="BI43" s="66" t="str">
        <f t="shared" si="29"/>
        <v>Control</v>
      </c>
      <c r="BJ43" s="68" t="s">
        <v>90</v>
      </c>
      <c r="BK43" s="5">
        <f t="shared" si="31"/>
        <v>3.449637662132068</v>
      </c>
      <c r="BL43" s="5">
        <f t="shared" si="38"/>
        <v>3.5355339059327378</v>
      </c>
      <c r="BM43" s="5">
        <f t="shared" si="39"/>
        <v>3.4641016151377544</v>
      </c>
      <c r="BN43" s="3"/>
      <c r="BO43" s="3"/>
      <c r="BP43" s="5">
        <f t="shared" si="40"/>
        <v>0.08589624380066985</v>
      </c>
      <c r="BQ43" s="5">
        <f t="shared" si="41"/>
        <v>0.01446395300568648</v>
      </c>
      <c r="BR43" s="5">
        <f t="shared" si="42"/>
        <v>-0.07143229079498337</v>
      </c>
      <c r="BS43" s="5"/>
      <c r="BV43" s="66" t="str">
        <f t="shared" si="22"/>
        <v>Control</v>
      </c>
      <c r="BW43" s="68" t="str">
        <f t="shared" si="23"/>
        <v>Jude</v>
      </c>
      <c r="BX43" s="152">
        <f t="shared" si="18"/>
        <v>0.3522001814042351</v>
      </c>
      <c r="BY43" s="152">
        <f t="shared" si="19"/>
        <v>0.36136712390670783</v>
      </c>
      <c r="BZ43" s="152">
        <f t="shared" si="20"/>
        <v>0.3537416058896715</v>
      </c>
      <c r="CA43" s="3"/>
      <c r="CB43" s="3"/>
      <c r="CC43" s="153">
        <f t="shared" si="43"/>
        <v>0.009166942502472741</v>
      </c>
      <c r="CD43" s="153">
        <f t="shared" si="44"/>
        <v>0.0015414244854364267</v>
      </c>
      <c r="CE43" s="153">
        <f t="shared" si="45"/>
        <v>-0.007625518017036315</v>
      </c>
      <c r="CF43" s="5"/>
    </row>
    <row r="44" spans="2:84" ht="12.75">
      <c r="B44" s="35"/>
      <c r="C44" s="7" t="s">
        <v>1</v>
      </c>
      <c r="D44" s="104">
        <f>AVERAGE(D24:D43)</f>
        <v>11.999999999999998</v>
      </c>
      <c r="E44" s="104">
        <f>AVERAGE(E24:E43)</f>
        <v>12.025</v>
      </c>
      <c r="F44" s="104">
        <f>AVERAGE(F24:F43)</f>
        <v>11.947368421052635</v>
      </c>
      <c r="G44" s="6"/>
      <c r="H44" s="6"/>
      <c r="I44" s="6"/>
      <c r="J44" s="6"/>
      <c r="K44" s="6"/>
      <c r="L44" s="7" t="s">
        <v>1</v>
      </c>
      <c r="M44" s="104">
        <f>AVERAGE(M24:M43)</f>
        <v>0.02499999999999982</v>
      </c>
      <c r="N44" s="104">
        <f>AVERAGE(N24:N43)</f>
        <v>-0.010526315789473554</v>
      </c>
      <c r="O44" s="104">
        <f>AVERAGE(O24:O43)</f>
        <v>-0.089473684210526</v>
      </c>
      <c r="P44" s="104" t="e">
        <f>AVERAGE(P24:P43)</f>
        <v>#DIV/0!</v>
      </c>
      <c r="Q44" s="104" t="e">
        <f aca="true" t="shared" si="48" ref="Q44:V44">AVERAGE(Q24:Q43)</f>
        <v>#DIV/0!</v>
      </c>
      <c r="R44" s="104" t="e">
        <f t="shared" si="48"/>
        <v>#DIV/0!</v>
      </c>
      <c r="S44" s="104" t="e">
        <f t="shared" si="48"/>
        <v>#DIV/0!</v>
      </c>
      <c r="T44" s="104" t="e">
        <f t="shared" si="48"/>
        <v>#DIV/0!</v>
      </c>
      <c r="U44" s="104" t="e">
        <f t="shared" si="48"/>
        <v>#DIV/0!</v>
      </c>
      <c r="V44" s="104" t="e">
        <f t="shared" si="48"/>
        <v>#DIV/0!</v>
      </c>
      <c r="Z44" s="7" t="s">
        <v>12</v>
      </c>
      <c r="AA44" s="8">
        <f>AVERAGE(AA24:AA43)</f>
        <v>247.2250156827316</v>
      </c>
      <c r="AB44" s="8">
        <f>AVERAGE(AB24:AB43)</f>
        <v>247.47706901418843</v>
      </c>
      <c r="AC44" s="8">
        <f>AVERAGE(AC24:AC43)</f>
        <v>246.74590545852593</v>
      </c>
      <c r="AD44" s="8"/>
      <c r="AE44" s="8"/>
      <c r="AF44" s="8"/>
      <c r="AG44" s="8"/>
      <c r="AH44" s="8"/>
      <c r="AI44" s="7" t="s">
        <v>1</v>
      </c>
      <c r="AJ44" s="8">
        <f>AVERAGE(AJ24:AJ43)</f>
        <v>0.2520533314568141</v>
      </c>
      <c r="AK44" s="8">
        <f>AVERAGE(AK24:AK43)</f>
        <v>-0.07282067632008636</v>
      </c>
      <c r="AL44" s="8">
        <f>AVERAGE(AL24:AL43)</f>
        <v>-0.7662749170849011</v>
      </c>
      <c r="AM44" s="8" t="e">
        <f>AVERAGE(AM24:AM43)</f>
        <v>#DIV/0!</v>
      </c>
      <c r="AN44" s="8" t="e">
        <f aca="true" t="shared" si="49" ref="AN44:AS44">AVERAGE(AN24:AN43)</f>
        <v>#DIV/0!</v>
      </c>
      <c r="AO44" s="8" t="e">
        <f t="shared" si="49"/>
        <v>#DIV/0!</v>
      </c>
      <c r="AP44" s="8" t="e">
        <f t="shared" si="49"/>
        <v>#DIV/0!</v>
      </c>
      <c r="AQ44" s="8" t="e">
        <f t="shared" si="49"/>
        <v>#DIV/0!</v>
      </c>
      <c r="AR44" s="8" t="e">
        <f t="shared" si="49"/>
        <v>#DIV/0!</v>
      </c>
      <c r="AS44" s="8" t="e">
        <f t="shared" si="49"/>
        <v>#DIV/0!</v>
      </c>
      <c r="AV44" s="65"/>
      <c r="AW44" s="7" t="s">
        <v>84</v>
      </c>
      <c r="AX44" s="8">
        <f>AVERAGE(AX24:AX43)</f>
        <v>50.924369747899156</v>
      </c>
      <c r="AY44" s="8"/>
      <c r="AZ44" s="8"/>
      <c r="BA44" s="8"/>
      <c r="BB44" s="7" t="s">
        <v>1</v>
      </c>
      <c r="BC44" s="8">
        <f>AVERAGE(BC24:BC43)</f>
        <v>0.08403361344537963</v>
      </c>
      <c r="BD44" s="8">
        <f>AVERAGE(BD24:BD43)</f>
        <v>1.4153029632905811</v>
      </c>
      <c r="BE44" s="8">
        <f>AVERAGE(BE24:BE43)</f>
        <v>0.3538257408226453</v>
      </c>
      <c r="BF44" s="8" t="e">
        <f>AVERAGE(BF24:BF43)</f>
        <v>#DIV/0!</v>
      </c>
      <c r="BI44" s="65"/>
      <c r="BJ44" s="7" t="s">
        <v>41</v>
      </c>
      <c r="BK44" s="8">
        <f>AVERAGE(BK24:BK43)</f>
        <v>3.453126924372461</v>
      </c>
      <c r="BL44" s="8"/>
      <c r="BM44" s="8"/>
      <c r="BN44" s="8"/>
      <c r="BO44" s="7" t="s">
        <v>1</v>
      </c>
      <c r="BP44" s="6">
        <f>AVERAGE(BP24:BP43)</f>
        <v>0.003933769324203218</v>
      </c>
      <c r="BQ44" s="6">
        <f>AVERAGE(BQ24:BQ43)</f>
        <v>-0.0013797860934890351</v>
      </c>
      <c r="BR44" s="6">
        <f>AVERAGE(BR24:BR43)</f>
        <v>-0.013025646252446626</v>
      </c>
      <c r="BS44" s="6" t="e">
        <f>AVERAGE(BS24:BS43)</f>
        <v>#DIV/0!</v>
      </c>
      <c r="BV44" s="65"/>
      <c r="BW44" s="7" t="s">
        <v>41</v>
      </c>
      <c r="BX44" s="6">
        <f>AVERAGE(BX24:BX43)</f>
        <v>0.3527327248754796</v>
      </c>
      <c r="BY44" s="6"/>
      <c r="BZ44" s="6"/>
      <c r="CA44" s="8"/>
      <c r="CB44" s="7" t="s">
        <v>1</v>
      </c>
      <c r="CC44" s="154">
        <f>AVERAGE(CC24:CC43)</f>
        <v>0.00041571966339908897</v>
      </c>
      <c r="CD44" s="154">
        <f>AVERAGE(CD24:CD43)</f>
        <v>-0.00014934749920161421</v>
      </c>
      <c r="CE44" s="154">
        <f>AVERAGE(CE24:CE43)</f>
        <v>-0.0013883431751232223</v>
      </c>
      <c r="CF44" s="154" t="e">
        <f>AVERAGE(CF24:CF43)</f>
        <v>#DIV/0!</v>
      </c>
    </row>
    <row r="45" spans="2:84" ht="12.75">
      <c r="B45" s="35"/>
      <c r="C45" s="7" t="s">
        <v>2</v>
      </c>
      <c r="D45" s="104">
        <f>STDEV(D24:D43)</f>
        <v>1.9791013377953222</v>
      </c>
      <c r="E45" s="104">
        <f>STDEV(E24:E43)</f>
        <v>1.9643868736767882</v>
      </c>
      <c r="F45" s="104">
        <f>STDEV(F24:F43)</f>
        <v>2.0086945514859886</v>
      </c>
      <c r="G45" s="6"/>
      <c r="H45" s="6"/>
      <c r="I45" s="6"/>
      <c r="J45" s="6"/>
      <c r="K45" s="6"/>
      <c r="L45" s="7" t="s">
        <v>2</v>
      </c>
      <c r="M45" s="104">
        <f>STDEV(M24:M43)</f>
        <v>0.6528278567327803</v>
      </c>
      <c r="N45" s="104">
        <f>STDEV(N24:N43)</f>
        <v>1.0445066548599795</v>
      </c>
      <c r="O45" s="104">
        <f>STDEV(O24:O43)</f>
        <v>1.0471626939508205</v>
      </c>
      <c r="P45" s="104" t="e">
        <f>STDEV(P24:P43)</f>
        <v>#DIV/0!</v>
      </c>
      <c r="Q45" s="104" t="e">
        <f aca="true" t="shared" si="50" ref="Q45:V45">STDEV(Q24:Q43)</f>
        <v>#DIV/0!</v>
      </c>
      <c r="R45" s="104" t="e">
        <f t="shared" si="50"/>
        <v>#DIV/0!</v>
      </c>
      <c r="S45" s="104" t="e">
        <f t="shared" si="50"/>
        <v>#DIV/0!</v>
      </c>
      <c r="T45" s="104" t="e">
        <f t="shared" si="50"/>
        <v>#DIV/0!</v>
      </c>
      <c r="U45" s="104" t="e">
        <f t="shared" si="50"/>
        <v>#DIV/0!</v>
      </c>
      <c r="V45" s="104" t="e">
        <f t="shared" si="50"/>
        <v>#DIV/0!</v>
      </c>
      <c r="Z45" s="7" t="s">
        <v>13</v>
      </c>
      <c r="AA45" s="8">
        <f>STDEV(AA24:AA43)</f>
        <v>16.272129307427864</v>
      </c>
      <c r="AB45" s="8">
        <f>STDEV(AB24:AB43)</f>
        <v>15.924210446131754</v>
      </c>
      <c r="AC45" s="8">
        <f>STDEV(AC24:AC43)</f>
        <v>16.52552179252254</v>
      </c>
      <c r="AD45" s="8"/>
      <c r="AE45" s="8"/>
      <c r="AF45" s="8"/>
      <c r="AG45" s="8"/>
      <c r="AH45" s="8"/>
      <c r="AI45" s="7" t="s">
        <v>2</v>
      </c>
      <c r="AJ45" s="8">
        <f>STDEV(AJ24:AJ43)</f>
        <v>5.553047472162197</v>
      </c>
      <c r="AK45" s="8">
        <f>STDEV(AK24:AK43)</f>
        <v>8.167353184452944</v>
      </c>
      <c r="AL45" s="8">
        <f>STDEV(AL24:AL43)</f>
        <v>8.617745954285608</v>
      </c>
      <c r="AM45" s="8" t="e">
        <f>STDEV(AM24:AM43)</f>
        <v>#DIV/0!</v>
      </c>
      <c r="AN45" s="8" t="e">
        <f aca="true" t="shared" si="51" ref="AN45:AS45">STDEV(AN24:AN43)</f>
        <v>#DIV/0!</v>
      </c>
      <c r="AO45" s="8" t="e">
        <f t="shared" si="51"/>
        <v>#DIV/0!</v>
      </c>
      <c r="AP45" s="8" t="e">
        <f t="shared" si="51"/>
        <v>#DIV/0!</v>
      </c>
      <c r="AQ45" s="8" t="e">
        <f t="shared" si="51"/>
        <v>#DIV/0!</v>
      </c>
      <c r="AR45" s="8" t="e">
        <f t="shared" si="51"/>
        <v>#DIV/0!</v>
      </c>
      <c r="AS45" s="8" t="e">
        <f t="shared" si="51"/>
        <v>#DIV/0!</v>
      </c>
      <c r="AV45" s="65"/>
      <c r="AW45" s="7" t="s">
        <v>85</v>
      </c>
      <c r="AX45" s="8">
        <f>STDEV(AX24:AX43)</f>
        <v>27.14853227594439</v>
      </c>
      <c r="AY45" s="8"/>
      <c r="AZ45" s="8"/>
      <c r="BA45" s="8"/>
      <c r="BB45" s="7" t="s">
        <v>2</v>
      </c>
      <c r="BC45" s="8">
        <f>STDEV(BC24:BC43)</f>
        <v>9.719567178474028</v>
      </c>
      <c r="BD45" s="8">
        <f>STDEV(BD24:BD43)</f>
        <v>13.705618243549043</v>
      </c>
      <c r="BE45" s="8">
        <f>STDEV(BE24:BE43)</f>
        <v>15.155370974033666</v>
      </c>
      <c r="BF45" s="8" t="e">
        <f>STDEV(BF24:BF43)</f>
        <v>#DIV/0!</v>
      </c>
      <c r="BI45" s="65"/>
      <c r="BJ45" s="7" t="s">
        <v>42</v>
      </c>
      <c r="BK45" s="8">
        <f>STDEV(BK24:BK43)</f>
        <v>0.2826834647371094</v>
      </c>
      <c r="BL45" s="8"/>
      <c r="BM45" s="8"/>
      <c r="BN45" s="8"/>
      <c r="BO45" s="7" t="s">
        <v>2</v>
      </c>
      <c r="BP45" s="6">
        <f>STDEV(BP24:BP43)</f>
        <v>0.09471321126514338</v>
      </c>
      <c r="BQ45" s="6">
        <f>STDEV(BQ24:BQ43)</f>
        <v>0.14510576547725268</v>
      </c>
      <c r="BR45" s="6">
        <f>STDEV(BR24:BR43)</f>
        <v>0.14937619293032536</v>
      </c>
      <c r="BS45" s="6" t="e">
        <f>STDEV(BS24:BS43)</f>
        <v>#DIV/0!</v>
      </c>
      <c r="BV45" s="65"/>
      <c r="BW45" s="7" t="s">
        <v>42</v>
      </c>
      <c r="BX45" s="6">
        <f>STDEV(BX24:BX43)</f>
        <v>0.030189115614337465</v>
      </c>
      <c r="BY45" s="6"/>
      <c r="BZ45" s="6"/>
      <c r="CA45" s="8"/>
      <c r="CB45" s="7" t="s">
        <v>2</v>
      </c>
      <c r="CC45" s="154">
        <f>STDEV(CC24:CC43)</f>
        <v>0.01009154594872756</v>
      </c>
      <c r="CD45" s="154">
        <f>STDEV(CD24:CD43)</f>
        <v>0.015557769752667209</v>
      </c>
      <c r="CE45" s="154">
        <f>STDEV(CE24:CE43)</f>
        <v>0.01595349697064603</v>
      </c>
      <c r="CF45" s="154" t="e">
        <f>STDEV(CF24:CF43)</f>
        <v>#DIV/0!</v>
      </c>
    </row>
    <row r="46" spans="2:84" ht="12.75">
      <c r="B46" s="35"/>
      <c r="C46" s="7" t="s">
        <v>80</v>
      </c>
      <c r="D46" s="167">
        <f>COUNT(D24:D43)</f>
        <v>20</v>
      </c>
      <c r="E46" s="167">
        <f>COUNT(E24:E43)</f>
        <v>20</v>
      </c>
      <c r="F46" s="167">
        <f>COUNT(F24:F43)</f>
        <v>19</v>
      </c>
      <c r="G46" s="6"/>
      <c r="H46" s="6"/>
      <c r="I46" s="6"/>
      <c r="J46" s="6"/>
      <c r="K46" s="6"/>
      <c r="L46" s="6"/>
      <c r="M46" s="6"/>
      <c r="N46" s="6"/>
      <c r="O46" s="6"/>
      <c r="P46" s="6"/>
      <c r="Q46" s="6"/>
      <c r="R46" s="6"/>
      <c r="S46" s="6"/>
      <c r="T46" s="6"/>
      <c r="U46" s="6"/>
      <c r="V46" s="6"/>
      <c r="Z46" s="7" t="s">
        <v>9</v>
      </c>
      <c r="AA46" s="105">
        <f>EXP(AA44/100)</f>
        <v>11.8490791633471</v>
      </c>
      <c r="AB46" s="105">
        <f>EXP(AB44/100)</f>
        <v>11.878982832891214</v>
      </c>
      <c r="AC46" s="105">
        <f>EXP(AC44/100)</f>
        <v>11.792444792467121</v>
      </c>
      <c r="AD46" s="8"/>
      <c r="AE46" s="8"/>
      <c r="AF46" s="8"/>
      <c r="AG46" s="8"/>
      <c r="AH46" s="8"/>
      <c r="AI46" s="14" t="s">
        <v>123</v>
      </c>
      <c r="AJ46" s="105">
        <f aca="true" t="shared" si="52" ref="AJ46:AL47">100*EXP(AJ44/100)-100</f>
        <v>0.2523712529207529</v>
      </c>
      <c r="AK46" s="105">
        <f t="shared" si="52"/>
        <v>-0.07279416850036569</v>
      </c>
      <c r="AL46" s="105">
        <f t="shared" si="52"/>
        <v>-0.7633465154850256</v>
      </c>
      <c r="AM46" s="105" t="e">
        <f>100*EXP(AM44/100)-100</f>
        <v>#DIV/0!</v>
      </c>
      <c r="AN46" s="105" t="e">
        <f aca="true" t="shared" si="53" ref="AN46:AS46">100*EXP(AN44/100)-100</f>
        <v>#DIV/0!</v>
      </c>
      <c r="AO46" s="105" t="e">
        <f t="shared" si="53"/>
        <v>#DIV/0!</v>
      </c>
      <c r="AP46" s="105" t="e">
        <f t="shared" si="53"/>
        <v>#DIV/0!</v>
      </c>
      <c r="AQ46" s="105" t="e">
        <f t="shared" si="53"/>
        <v>#DIV/0!</v>
      </c>
      <c r="AR46" s="105" t="e">
        <f t="shared" si="53"/>
        <v>#DIV/0!</v>
      </c>
      <c r="AS46" s="105" t="e">
        <f t="shared" si="53"/>
        <v>#DIV/0!</v>
      </c>
      <c r="AW46" s="7" t="s">
        <v>9</v>
      </c>
      <c r="AX46" s="104">
        <f>PERCENTILE(allraw,AX44/100)</f>
        <v>12</v>
      </c>
      <c r="AY46" s="116"/>
      <c r="AZ46" s="116"/>
      <c r="BA46" s="6"/>
      <c r="BB46" s="6"/>
      <c r="BC46" s="6"/>
      <c r="BD46" s="6"/>
      <c r="BE46" s="6"/>
      <c r="BF46" s="6"/>
      <c r="BI46" s="65"/>
      <c r="BJ46" s="7" t="s">
        <v>9</v>
      </c>
      <c r="BK46" s="105">
        <f>BK44^2</f>
        <v>11.92408555582601</v>
      </c>
      <c r="BL46" s="6"/>
      <c r="BM46" s="6"/>
      <c r="BN46" s="6"/>
      <c r="BO46" s="6"/>
      <c r="BP46" s="6"/>
      <c r="BQ46" s="6"/>
      <c r="BR46" s="6"/>
      <c r="BS46" s="6"/>
      <c r="BV46" s="65"/>
      <c r="BW46" s="7" t="s">
        <v>9</v>
      </c>
      <c r="BX46" s="105">
        <f>100*SIN(BX44)^2</f>
        <v>11.934507895535063</v>
      </c>
      <c r="BY46" s="105"/>
      <c r="BZ46" s="105"/>
      <c r="CA46" s="6"/>
      <c r="CB46" s="6"/>
      <c r="CC46" s="6"/>
      <c r="CD46" s="6"/>
      <c r="CE46" s="6"/>
      <c r="CF46" s="6"/>
    </row>
    <row r="47" spans="2:84" ht="12.75">
      <c r="B47" s="35"/>
      <c r="C47" s="7"/>
      <c r="D47" s="6"/>
      <c r="E47" s="6"/>
      <c r="F47" s="6"/>
      <c r="G47" s="6"/>
      <c r="H47" s="6"/>
      <c r="I47" s="6"/>
      <c r="J47" s="6"/>
      <c r="K47" s="6"/>
      <c r="L47" s="6"/>
      <c r="M47" s="6"/>
      <c r="N47" s="6"/>
      <c r="O47" s="6"/>
      <c r="P47" s="6"/>
      <c r="Q47" s="6"/>
      <c r="R47" s="6"/>
      <c r="S47" s="6"/>
      <c r="T47" s="6"/>
      <c r="U47" s="6"/>
      <c r="V47" s="6"/>
      <c r="Z47" s="7" t="s">
        <v>10</v>
      </c>
      <c r="AA47" s="105">
        <f>100*EXP(AA45/100)-100</f>
        <v>17.67086871216395</v>
      </c>
      <c r="AB47" s="105">
        <f>100*EXP(AB45/100)-100</f>
        <v>17.26218092885962</v>
      </c>
      <c r="AC47" s="105">
        <f>100*EXP(AC45/100)-100</f>
        <v>17.969415939002786</v>
      </c>
      <c r="AD47" s="8"/>
      <c r="AE47" s="8"/>
      <c r="AF47" s="8"/>
      <c r="AG47" s="8"/>
      <c r="AH47" s="8"/>
      <c r="AI47" s="7" t="s">
        <v>10</v>
      </c>
      <c r="AJ47" s="105">
        <f>100*EXP(AJ45/100)-100</f>
        <v>5.710123144731298</v>
      </c>
      <c r="AK47" s="105">
        <f t="shared" si="52"/>
        <v>8.510150091190553</v>
      </c>
      <c r="AL47" s="105">
        <f t="shared" si="52"/>
        <v>8.999974199899668</v>
      </c>
      <c r="AM47" s="105" t="e">
        <f>100*EXP(AM45/100)-100</f>
        <v>#DIV/0!</v>
      </c>
      <c r="AN47" s="105" t="e">
        <f aca="true" t="shared" si="54" ref="AN47:AS47">100*EXP(AN45/100)-100</f>
        <v>#DIV/0!</v>
      </c>
      <c r="AO47" s="105" t="e">
        <f t="shared" si="54"/>
        <v>#DIV/0!</v>
      </c>
      <c r="AP47" s="105" t="e">
        <f t="shared" si="54"/>
        <v>#DIV/0!</v>
      </c>
      <c r="AQ47" s="105" t="e">
        <f t="shared" si="54"/>
        <v>#DIV/0!</v>
      </c>
      <c r="AR47" s="105" t="e">
        <f t="shared" si="54"/>
        <v>#DIV/0!</v>
      </c>
      <c r="AS47" s="105" t="e">
        <f t="shared" si="54"/>
        <v>#DIV/0!</v>
      </c>
      <c r="AV47" s="65"/>
      <c r="AW47" s="7" t="s">
        <v>68</v>
      </c>
      <c r="AX47" s="104">
        <f>(PERCENTILE(allraw,(AX44+AX45)/100)-PERCENTILE(allraw,(AX44-AX45)/100))/2</f>
        <v>1.6563012194067692</v>
      </c>
      <c r="AY47" s="6"/>
      <c r="AZ47" s="6"/>
      <c r="BA47" s="6"/>
      <c r="BB47" s="6"/>
      <c r="BC47" s="6"/>
      <c r="BD47" s="6"/>
      <c r="BE47" s="6"/>
      <c r="BF47" s="6"/>
      <c r="BI47" s="65"/>
      <c r="BJ47" s="7" t="s">
        <v>68</v>
      </c>
      <c r="BK47" s="105">
        <f>((BK44+BK45)^2-(BK44-BK45)^2)/2</f>
        <v>1.9522837663172101</v>
      </c>
      <c r="BL47" s="6"/>
      <c r="BM47" s="6"/>
      <c r="BN47" s="6"/>
      <c r="BO47" s="6"/>
      <c r="BP47" s="6"/>
      <c r="BQ47" s="6"/>
      <c r="BR47" s="6"/>
      <c r="BS47" s="6"/>
      <c r="BV47" s="65"/>
      <c r="BW47" s="7" t="s">
        <v>68</v>
      </c>
      <c r="BX47" s="105">
        <f>100*(SIN(BX44+BX45)^2-SIN(BX44-BX45)^2)/2</f>
        <v>1.956237694769119</v>
      </c>
      <c r="BY47" s="105"/>
      <c r="BZ47" s="105"/>
      <c r="CA47" s="6"/>
      <c r="CB47" s="6"/>
      <c r="CC47" s="6"/>
      <c r="CD47" s="6"/>
      <c r="CE47" s="6"/>
      <c r="CF47" s="6"/>
    </row>
    <row r="48" spans="2:84" ht="12.75">
      <c r="B48" s="35"/>
      <c r="C48" s="7"/>
      <c r="D48" s="6"/>
      <c r="E48" s="6"/>
      <c r="F48" s="6"/>
      <c r="G48" s="6"/>
      <c r="H48" s="6"/>
      <c r="I48" s="6"/>
      <c r="J48" s="6"/>
      <c r="K48" s="6"/>
      <c r="L48" s="6"/>
      <c r="M48" s="6"/>
      <c r="N48" s="6"/>
      <c r="O48" s="6"/>
      <c r="P48" s="6"/>
      <c r="Q48" s="6"/>
      <c r="R48" s="6"/>
      <c r="S48" s="6"/>
      <c r="T48" s="6"/>
      <c r="U48" s="6"/>
      <c r="V48" s="6"/>
      <c r="Z48" s="7" t="s">
        <v>11</v>
      </c>
      <c r="AA48" s="104">
        <f>EXP(AA45/100)</f>
        <v>1.1767086871216395</v>
      </c>
      <c r="AB48" s="104">
        <f>EXP(AB45/100)</f>
        <v>1.1726218092885963</v>
      </c>
      <c r="AC48" s="104">
        <f>EXP(AC45/100)</f>
        <v>1.1796941593900279</v>
      </c>
      <c r="AD48" s="6"/>
      <c r="AE48" s="6"/>
      <c r="AF48" s="6"/>
      <c r="AG48" s="6"/>
      <c r="AH48" s="6"/>
      <c r="AI48" s="7" t="s">
        <v>117</v>
      </c>
      <c r="AJ48" s="108">
        <f aca="true" t="shared" si="55" ref="AJ48:AM49">EXP(AJ44/100)</f>
        <v>1.0025237125292075</v>
      </c>
      <c r="AK48" s="108">
        <f t="shared" si="55"/>
        <v>0.9992720583149963</v>
      </c>
      <c r="AL48" s="108">
        <f t="shared" si="55"/>
        <v>0.9923665348451497</v>
      </c>
      <c r="AM48" s="108" t="e">
        <f t="shared" si="55"/>
        <v>#DIV/0!</v>
      </c>
      <c r="AN48" s="108" t="e">
        <f aca="true" t="shared" si="56" ref="AN48:AS48">EXP(AN44/100)</f>
        <v>#DIV/0!</v>
      </c>
      <c r="AO48" s="108" t="e">
        <f t="shared" si="56"/>
        <v>#DIV/0!</v>
      </c>
      <c r="AP48" s="108" t="e">
        <f t="shared" si="56"/>
        <v>#DIV/0!</v>
      </c>
      <c r="AQ48" s="108" t="e">
        <f t="shared" si="56"/>
        <v>#DIV/0!</v>
      </c>
      <c r="AR48" s="108" t="e">
        <f t="shared" si="56"/>
        <v>#DIV/0!</v>
      </c>
      <c r="AS48" s="108" t="e">
        <f t="shared" si="56"/>
        <v>#DIV/0!</v>
      </c>
      <c r="AV48" s="65"/>
      <c r="AW48" s="7"/>
      <c r="AX48" s="6"/>
      <c r="AY48" s="6"/>
      <c r="AZ48" s="6"/>
      <c r="BA48" s="6"/>
      <c r="BB48" s="6"/>
      <c r="BC48" s="6"/>
      <c r="BD48" s="6"/>
      <c r="BE48" s="6"/>
      <c r="BF48" s="6"/>
      <c r="BI48" s="65"/>
      <c r="BJ48" s="7"/>
      <c r="BK48" s="6"/>
      <c r="BL48" s="6"/>
      <c r="BM48" s="6"/>
      <c r="BN48" s="6"/>
      <c r="BO48" s="6"/>
      <c r="BP48" s="6"/>
      <c r="BQ48" s="6"/>
      <c r="BR48" s="6"/>
      <c r="BS48" s="6"/>
      <c r="BV48" s="65"/>
      <c r="BW48" s="7"/>
      <c r="BX48" s="6"/>
      <c r="BY48" s="6"/>
      <c r="BZ48" s="6"/>
      <c r="CA48" s="6"/>
      <c r="CB48" s="6"/>
      <c r="CC48" s="6"/>
      <c r="CD48" s="6"/>
      <c r="CE48" s="6"/>
      <c r="CF48" s="6"/>
    </row>
    <row r="49" spans="2:84" ht="12.75">
      <c r="B49" s="35"/>
      <c r="C49" s="7"/>
      <c r="D49" s="6"/>
      <c r="E49" s="6"/>
      <c r="F49" s="6"/>
      <c r="G49" s="6"/>
      <c r="H49" s="6"/>
      <c r="I49" s="6"/>
      <c r="J49" s="6"/>
      <c r="K49" s="6"/>
      <c r="L49" s="6"/>
      <c r="M49" s="6"/>
      <c r="N49" s="6"/>
      <c r="O49" s="6"/>
      <c r="P49" s="6"/>
      <c r="Q49" s="6"/>
      <c r="R49" s="6"/>
      <c r="S49" s="6"/>
      <c r="T49" s="6"/>
      <c r="U49" s="6"/>
      <c r="V49" s="6"/>
      <c r="Z49" s="7"/>
      <c r="AA49" s="6"/>
      <c r="AB49" s="6"/>
      <c r="AC49" s="6"/>
      <c r="AD49" s="6"/>
      <c r="AE49" s="6"/>
      <c r="AF49" s="6"/>
      <c r="AG49" s="6"/>
      <c r="AH49" s="6"/>
      <c r="AI49" s="7" t="s">
        <v>11</v>
      </c>
      <c r="AJ49" s="104">
        <f>EXP(AJ45/100)</f>
        <v>1.057101231447313</v>
      </c>
      <c r="AK49" s="104">
        <f t="shared" si="55"/>
        <v>1.0851015009119056</v>
      </c>
      <c r="AL49" s="104">
        <f t="shared" si="55"/>
        <v>1.0899997419989966</v>
      </c>
      <c r="AM49" s="104" t="e">
        <f t="shared" si="55"/>
        <v>#DIV/0!</v>
      </c>
      <c r="AN49" s="104" t="e">
        <f aca="true" t="shared" si="57" ref="AN49:AS49">EXP(AN45/100)</f>
        <v>#DIV/0!</v>
      </c>
      <c r="AO49" s="104" t="e">
        <f t="shared" si="57"/>
        <v>#DIV/0!</v>
      </c>
      <c r="AP49" s="104" t="e">
        <f t="shared" si="57"/>
        <v>#DIV/0!</v>
      </c>
      <c r="AQ49" s="104" t="e">
        <f t="shared" si="57"/>
        <v>#DIV/0!</v>
      </c>
      <c r="AR49" s="104" t="e">
        <f t="shared" si="57"/>
        <v>#DIV/0!</v>
      </c>
      <c r="AS49" s="104" t="e">
        <f t="shared" si="57"/>
        <v>#DIV/0!</v>
      </c>
      <c r="AV49" s="65"/>
      <c r="AW49" s="7"/>
      <c r="AX49" s="6"/>
      <c r="AY49" s="6"/>
      <c r="AZ49" s="6"/>
      <c r="BA49" s="6"/>
      <c r="BB49" s="6"/>
      <c r="BC49" s="6"/>
      <c r="BD49" s="6"/>
      <c r="BE49" s="6"/>
      <c r="BF49" s="6"/>
      <c r="BI49" s="65"/>
      <c r="BJ49" s="7"/>
      <c r="BK49" s="6"/>
      <c r="BL49" s="6"/>
      <c r="BM49" s="6"/>
      <c r="BN49" s="6"/>
      <c r="BO49" s="6"/>
      <c r="BP49" s="6"/>
      <c r="BQ49" s="6"/>
      <c r="BR49" s="6"/>
      <c r="BS49" s="6"/>
      <c r="BV49" s="65"/>
      <c r="BW49" s="7"/>
      <c r="BX49" s="6"/>
      <c r="BY49" s="6"/>
      <c r="BZ49" s="6"/>
      <c r="CA49" s="6"/>
      <c r="CB49" s="6"/>
      <c r="CC49" s="6"/>
      <c r="CD49" s="6"/>
      <c r="CE49" s="6"/>
      <c r="CF49" s="6"/>
    </row>
    <row r="50" spans="13:84" ht="12.75">
      <c r="M50" s="1"/>
      <c r="N50" s="1"/>
      <c r="O50" s="1"/>
      <c r="P50" s="1"/>
      <c r="Q50" s="1"/>
      <c r="R50" s="1"/>
      <c r="S50" s="1"/>
      <c r="T50" s="1"/>
      <c r="U50" s="1"/>
      <c r="V50" s="1"/>
      <c r="Y50" s="9"/>
      <c r="AA50" s="1"/>
      <c r="AB50" s="1"/>
      <c r="AC50" s="1"/>
      <c r="AD50" s="1"/>
      <c r="AE50" s="1"/>
      <c r="AF50" s="1"/>
      <c r="AG50" s="1"/>
      <c r="AH50" s="1"/>
      <c r="AI50" s="1"/>
      <c r="AJ50" s="1"/>
      <c r="AK50" s="1"/>
      <c r="AL50" s="1"/>
      <c r="AM50" s="1"/>
      <c r="AN50" s="1"/>
      <c r="AO50" s="1"/>
      <c r="AP50" s="1"/>
      <c r="AQ50" s="1"/>
      <c r="AR50" s="1"/>
      <c r="AS50" s="1"/>
      <c r="AV50" s="65"/>
      <c r="BC50" s="1"/>
      <c r="BD50" s="1"/>
      <c r="BE50" s="1"/>
      <c r="BF50" s="1"/>
      <c r="BI50" s="65"/>
      <c r="BP50" s="1"/>
      <c r="BQ50" s="1"/>
      <c r="BR50" s="1"/>
      <c r="BS50" s="1"/>
      <c r="BV50" s="65"/>
      <c r="CC50" s="1"/>
      <c r="CD50" s="1"/>
      <c r="CE50" s="1"/>
      <c r="CF50" s="1"/>
    </row>
    <row r="51" spans="2:84" ht="12.75">
      <c r="B51" s="222" t="s">
        <v>38</v>
      </c>
      <c r="C51" s="70" t="str">
        <f>C24</f>
        <v>Al</v>
      </c>
      <c r="D51" s="22">
        <v>13.6</v>
      </c>
      <c r="E51" s="22">
        <v>12.4</v>
      </c>
      <c r="F51" s="22">
        <v>12.1</v>
      </c>
      <c r="G51" s="22"/>
      <c r="H51" s="22"/>
      <c r="I51" s="22"/>
      <c r="J51" s="22"/>
      <c r="L51" s="3"/>
      <c r="M51" s="5">
        <f aca="true" t="shared" si="58" ref="M51:M70">IF(AND(ISNUMBER(E51),ISNUMBER(D51)),E51-D51,"miss")</f>
        <v>-1.1999999999999993</v>
      </c>
      <c r="N51" s="5">
        <f aca="true" t="shared" si="59" ref="N51:N70">IF(AND(ISNUMBER(F51),ISNUMBER(D51)),F51-D51,"miss")</f>
        <v>-1.5</v>
      </c>
      <c r="O51" s="5">
        <f aca="true" t="shared" si="60" ref="O51:O70">IF(AND(ISNUMBER(F51),ISNUMBER(E51)),F51-E51,"miss")</f>
        <v>-0.3000000000000007</v>
      </c>
      <c r="P51" s="5"/>
      <c r="Q51" s="5"/>
      <c r="R51" s="5"/>
      <c r="S51" s="5"/>
      <c r="T51" s="5"/>
      <c r="U51" s="5"/>
      <c r="V51" s="5"/>
      <c r="Y51" s="69" t="str">
        <f>B51</f>
        <v>Exptal</v>
      </c>
      <c r="Z51" s="70" t="str">
        <f>C51</f>
        <v>Al</v>
      </c>
      <c r="AA51" s="5">
        <f aca="true" t="shared" si="61" ref="AA51:AA70">IF(ISERROR(100*LN(D51)),"miss",100*LN(D51))</f>
        <v>261.00697927420066</v>
      </c>
      <c r="AB51" s="5">
        <f aca="true" t="shared" si="62" ref="AB51:AB70">IF(ISERROR(100*LN(E51)),"miss",100*LN(E51))</f>
        <v>251.76964726109912</v>
      </c>
      <c r="AC51" s="5">
        <f aca="true" t="shared" si="63" ref="AC51:AC70">IF(ISERROR(100*LN(F51)),"miss",100*LN(F51))</f>
        <v>249.32054526026954</v>
      </c>
      <c r="AD51" s="5" t="str">
        <f aca="true" t="shared" si="64" ref="AD51:AD70">IF(ISERROR(100*LN(G51)),"miss",100*LN(G51))</f>
        <v>miss</v>
      </c>
      <c r="AE51" s="5" t="str">
        <f aca="true" t="shared" si="65" ref="AE51:AE70">IF(ISERROR(100*LN(H51)),"miss",100*LN(H51))</f>
        <v>miss</v>
      </c>
      <c r="AF51" s="5" t="str">
        <f aca="true" t="shared" si="66" ref="AF51:AF70">IF(ISERROR(100*LN(I51)),"miss",100*LN(I51))</f>
        <v>miss</v>
      </c>
      <c r="AG51" s="5" t="str">
        <f aca="true" t="shared" si="67" ref="AG51:AG70">IF(ISERROR(100*LN(J51)),"miss",100*LN(J51))</f>
        <v>miss</v>
      </c>
      <c r="AH51" s="5"/>
      <c r="AI51" s="5"/>
      <c r="AJ51" s="5">
        <f>IF(AND(ISNUMBER(AB51),ISNUMBER(AA51)),AB51-AA51,"miss")</f>
        <v>-9.237332013101536</v>
      </c>
      <c r="AK51" s="5">
        <f>IF(AND(ISNUMBER(AC51),ISNUMBER(AA51)),AC51-AA51,"miss")</f>
        <v>-11.68643401393112</v>
      </c>
      <c r="AL51" s="5">
        <f>IF(AND(ISNUMBER(AC51),ISNUMBER(AB51)),AC51-AB51,"miss")</f>
        <v>-2.4491020008295834</v>
      </c>
      <c r="AM51" s="5"/>
      <c r="AN51" s="5"/>
      <c r="AO51" s="5"/>
      <c r="AP51" s="5"/>
      <c r="AQ51" s="5"/>
      <c r="AR51" s="5"/>
      <c r="AS51" s="5"/>
      <c r="AV51" s="69" t="str">
        <f>Y51</f>
        <v>Exptal</v>
      </c>
      <c r="AW51" s="70" t="str">
        <f>Z51</f>
        <v>Al</v>
      </c>
      <c r="AX51" s="57">
        <f>IF(ISNUMBER(D51),RANK(D51,allraw,1)/$D$81*100,"miss")</f>
        <v>78.99159663865547</v>
      </c>
      <c r="AY51" s="57">
        <f aca="true" t="shared" si="68" ref="AY51:AY70">IF(ISNUMBER(E51),RANK(E51,allraw,1)/$D$81*100,"miss")</f>
        <v>58.82352941176471</v>
      </c>
      <c r="AZ51" s="57">
        <f aca="true" t="shared" si="69" ref="AZ51:AZ70">IF(ISNUMBER(F51),RANK(F51,allraw,1)/$D$81*100,"miss")</f>
        <v>53.78151260504202</v>
      </c>
      <c r="BA51" s="3"/>
      <c r="BB51" s="3"/>
      <c r="BC51" s="57">
        <f>IF(AND(ISNUMBER(AY51),ISNUMBER(AX51)),AY51-AX51,"miss")</f>
        <v>-20.168067226890756</v>
      </c>
      <c r="BD51" s="57">
        <f>IF(AND(ISNUMBER(AZ51),ISNUMBER(AX51)),AZ51-AX51,"miss")</f>
        <v>-25.210084033613448</v>
      </c>
      <c r="BE51" s="57">
        <f>IF(AND(ISNUMBER(AZ51),ISNUMBER(AY51)),AZ51-AY51,"miss")</f>
        <v>-5.0420168067226925</v>
      </c>
      <c r="BF51" s="57"/>
      <c r="BI51" s="69" t="str">
        <f>AV51</f>
        <v>Exptal</v>
      </c>
      <c r="BJ51" s="70" t="str">
        <f>AW51</f>
        <v>Al</v>
      </c>
      <c r="BK51" s="5">
        <f>IF(ISNUMBER(D51),SQRT(D51),"miss")</f>
        <v>3.687817782917155</v>
      </c>
      <c r="BL51" s="5">
        <f aca="true" t="shared" si="70" ref="BL51:BL70">IF(ISNUMBER(E51),SQRT(E51),"miss")</f>
        <v>3.521363372331802</v>
      </c>
      <c r="BM51" s="5">
        <f aca="true" t="shared" si="71" ref="BM51:BM70">IF(ISNUMBER(F51),SQRT(F51),"miss")</f>
        <v>3.478505426185217</v>
      </c>
      <c r="BN51" s="3"/>
      <c r="BO51" s="3"/>
      <c r="BP51" s="5">
        <f>IF(AND(ISNUMBER(BL51),ISNUMBER(BK51)),BL51-BK51,"miss")</f>
        <v>-0.16645441058535315</v>
      </c>
      <c r="BQ51" s="5">
        <f>IF(AND(ISNUMBER(BM51),ISNUMBER(BK51)),BM51-BK51,"miss")</f>
        <v>-0.20931235673193793</v>
      </c>
      <c r="BR51" s="5">
        <f>IF(AND(ISNUMBER(BM51),ISNUMBER(BL51)),BM51-BL51,"miss")</f>
        <v>-0.04285794614658478</v>
      </c>
      <c r="BS51" s="5"/>
      <c r="BV51" s="69" t="str">
        <f>BI51</f>
        <v>Exptal</v>
      </c>
      <c r="BW51" s="70" t="str">
        <f>BJ51</f>
        <v>Al</v>
      </c>
      <c r="BX51" s="152">
        <f aca="true" t="shared" si="72" ref="BX51:BX70">IF(ISNUMBER(AA51),ASIN(SQRT(D51/100)),"miss")</f>
        <v>0.3776980815186813</v>
      </c>
      <c r="BY51" s="152">
        <f aca="true" t="shared" si="73" ref="BY51:BY70">IF(ISNUMBER(AB51),ASIN(SQRT(E51/100)),"miss")</f>
        <v>0.3598526630123081</v>
      </c>
      <c r="BZ51" s="152">
        <f aca="true" t="shared" si="74" ref="BZ51:BZ70">IF(ISNUMBER(AC51),ASIN(SQRT(F51/100)),"miss")</f>
        <v>0.35527749346034315</v>
      </c>
      <c r="CA51" s="3"/>
      <c r="CB51" s="3"/>
      <c r="CC51" s="153">
        <f>IF(AND(ISNUMBER(BY51),ISNUMBER(BX51)),BY51-BX51,"miss")</f>
        <v>-0.017845418506373167</v>
      </c>
      <c r="CD51" s="153">
        <f>IF(AND(ISNUMBER(BZ51),ISNUMBER(BX51)),BZ51-BX51,"miss")</f>
        <v>-0.02242058805833813</v>
      </c>
      <c r="CE51" s="153">
        <f>IF(AND(ISNUMBER(BZ51),ISNUMBER(BY51)),BZ51-BY51,"miss")</f>
        <v>-0.004575169551964964</v>
      </c>
      <c r="CF51" s="153"/>
    </row>
    <row r="52" spans="2:84" ht="12.75">
      <c r="B52" s="69" t="str">
        <f>B51</f>
        <v>Exptal</v>
      </c>
      <c r="C52" s="70" t="str">
        <f aca="true" t="shared" si="75" ref="C52:C70">C25</f>
        <v>Alex</v>
      </c>
      <c r="D52" s="22">
        <v>13.5</v>
      </c>
      <c r="E52" s="22">
        <v>13</v>
      </c>
      <c r="F52" s="22">
        <v>13.7</v>
      </c>
      <c r="G52" s="22"/>
      <c r="H52" s="22"/>
      <c r="I52" s="22"/>
      <c r="J52" s="22"/>
      <c r="L52" s="3"/>
      <c r="M52" s="5">
        <f>IF(AND(ISNUMBER(E52),ISNUMBER(D52)),E52-D52,"miss")</f>
        <v>-0.5</v>
      </c>
      <c r="N52" s="5">
        <f>IF(AND(ISNUMBER(F52),ISNUMBER(D52)),F52-D52,"miss")</f>
        <v>0.1999999999999993</v>
      </c>
      <c r="O52" s="5">
        <f>IF(AND(ISNUMBER(F52),ISNUMBER(E52)),F52-E52,"miss")</f>
        <v>0.6999999999999993</v>
      </c>
      <c r="P52" s="5"/>
      <c r="Q52" s="5"/>
      <c r="R52" s="5"/>
      <c r="S52" s="5"/>
      <c r="T52" s="5"/>
      <c r="U52" s="5"/>
      <c r="V52" s="5"/>
      <c r="Y52" s="69" t="str">
        <f>B52</f>
        <v>Exptal</v>
      </c>
      <c r="Z52" s="70" t="str">
        <f aca="true" t="shared" si="76" ref="Z52:Z60">C52</f>
        <v>Alex</v>
      </c>
      <c r="AA52" s="5">
        <f t="shared" si="61"/>
        <v>260.2689685444384</v>
      </c>
      <c r="AB52" s="5">
        <f t="shared" si="62"/>
        <v>256.49493574615366</v>
      </c>
      <c r="AC52" s="5">
        <f t="shared" si="63"/>
        <v>261.7395832834079</v>
      </c>
      <c r="AD52" s="5" t="str">
        <f t="shared" si="64"/>
        <v>miss</v>
      </c>
      <c r="AE52" s="5" t="str">
        <f t="shared" si="65"/>
        <v>miss</v>
      </c>
      <c r="AF52" s="5" t="str">
        <f t="shared" si="66"/>
        <v>miss</v>
      </c>
      <c r="AG52" s="5" t="str">
        <f t="shared" si="67"/>
        <v>miss</v>
      </c>
      <c r="AH52" s="5"/>
      <c r="AI52" s="5"/>
      <c r="AJ52" s="5">
        <f>IF(AND(ISNUMBER(AB52),ISNUMBER(AA52)),AB52-AA52,"miss")</f>
        <v>-3.774032798284736</v>
      </c>
      <c r="AK52" s="5">
        <f>IF(AND(ISNUMBER(AC52),ISNUMBER(AA52)),AC52-AA52,"miss")</f>
        <v>1.470614738969516</v>
      </c>
      <c r="AL52" s="5">
        <f>IF(AND(ISNUMBER(AC52),ISNUMBER(AB52)),AC52-AB52,"miss")</f>
        <v>5.244647537254252</v>
      </c>
      <c r="AM52" s="5"/>
      <c r="AN52" s="5"/>
      <c r="AO52" s="5"/>
      <c r="AP52" s="5"/>
      <c r="AQ52" s="5"/>
      <c r="AR52" s="5"/>
      <c r="AS52" s="5"/>
      <c r="AV52" s="69" t="str">
        <f>Y52</f>
        <v>Exptal</v>
      </c>
      <c r="AW52" s="70" t="str">
        <f>Z52</f>
        <v>Alex</v>
      </c>
      <c r="AX52" s="57">
        <f aca="true" t="shared" si="77" ref="AX52:AX70">IF(ISNUMBER(D52),RANK(D52,allraw,1)/$D$81*100,"miss")</f>
        <v>77.31092436974791</v>
      </c>
      <c r="AY52" s="57">
        <f t="shared" si="68"/>
        <v>68.0672268907563</v>
      </c>
      <c r="AZ52" s="57">
        <f t="shared" si="69"/>
        <v>82.35294117647058</v>
      </c>
      <c r="BA52" s="3"/>
      <c r="BB52" s="3"/>
      <c r="BC52" s="57">
        <f>IF(AND(ISNUMBER(AY52),ISNUMBER(AX52)),AY52-AX52,"miss")</f>
        <v>-9.243697478991606</v>
      </c>
      <c r="BD52" s="57">
        <f>IF(AND(ISNUMBER(AZ52),ISNUMBER(AX52)),AZ52-AX52,"miss")</f>
        <v>5.042016806722671</v>
      </c>
      <c r="BE52" s="57">
        <f>IF(AND(ISNUMBER(AZ52),ISNUMBER(AY52)),AZ52-AY52,"miss")</f>
        <v>14.285714285714278</v>
      </c>
      <c r="BF52" s="57"/>
      <c r="BI52" s="69" t="str">
        <f>AV52</f>
        <v>Exptal</v>
      </c>
      <c r="BJ52" s="70" t="str">
        <f>AW52</f>
        <v>Alex</v>
      </c>
      <c r="BK52" s="5">
        <f>IF(ISNUMBER(D52),SQRT(D52),"miss")</f>
        <v>3.6742346141747673</v>
      </c>
      <c r="BL52" s="5">
        <f t="shared" si="70"/>
        <v>3.605551275463989</v>
      </c>
      <c r="BM52" s="5">
        <f t="shared" si="71"/>
        <v>3.7013511046643495</v>
      </c>
      <c r="BN52" s="3"/>
      <c r="BO52" s="3"/>
      <c r="BP52" s="5">
        <f>IF(AND(ISNUMBER(BL52),ISNUMBER(BK52)),BL52-BK52,"miss")</f>
        <v>-0.06868333871077814</v>
      </c>
      <c r="BQ52" s="5">
        <f>IF(AND(ISNUMBER(BM52),ISNUMBER(BK52)),BM52-BK52,"miss")</f>
        <v>0.0271164904895822</v>
      </c>
      <c r="BR52" s="5">
        <f>IF(AND(ISNUMBER(BM52),ISNUMBER(BL52)),BM52-BL52,"miss")</f>
        <v>0.09579982920036034</v>
      </c>
      <c r="BS52" s="5"/>
      <c r="BV52" s="69" t="str">
        <f aca="true" t="shared" si="78" ref="BV52:BV62">BI52</f>
        <v>Exptal</v>
      </c>
      <c r="BW52" s="70" t="str">
        <f aca="true" t="shared" si="79" ref="BW52:BW62">BJ52</f>
        <v>Alex</v>
      </c>
      <c r="BX52" s="152">
        <f t="shared" si="72"/>
        <v>0.37623718808166845</v>
      </c>
      <c r="BY52" s="152">
        <f t="shared" si="73"/>
        <v>0.36886298422662445</v>
      </c>
      <c r="BZ52" s="152">
        <f t="shared" si="74"/>
        <v>0.3791544563921582</v>
      </c>
      <c r="CA52" s="3"/>
      <c r="CB52" s="3"/>
      <c r="CC52" s="153">
        <f>IF(AND(ISNUMBER(BY52),ISNUMBER(BX52)),BY52-BX52,"miss")</f>
        <v>-0.007374203855044004</v>
      </c>
      <c r="CD52" s="153">
        <f>IF(AND(ISNUMBER(BZ52),ISNUMBER(BX52)),BZ52-BX52,"miss")</f>
        <v>0.0029172683104897734</v>
      </c>
      <c r="CE52" s="153">
        <f>IF(AND(ISNUMBER(BZ52),ISNUMBER(BY52)),BZ52-BY52,"miss")</f>
        <v>0.010291472165533777</v>
      </c>
      <c r="CF52" s="153"/>
    </row>
    <row r="53" spans="2:84" ht="12.75">
      <c r="B53" s="69" t="str">
        <f aca="true" t="shared" si="80" ref="B53:B70">B52</f>
        <v>Exptal</v>
      </c>
      <c r="C53" s="70" t="str">
        <f t="shared" si="75"/>
        <v>Alison</v>
      </c>
      <c r="D53" s="22">
        <v>14</v>
      </c>
      <c r="E53" s="22">
        <v>13.7</v>
      </c>
      <c r="F53" s="22">
        <v>13.6</v>
      </c>
      <c r="G53" s="22"/>
      <c r="H53" s="22"/>
      <c r="I53" s="22"/>
      <c r="J53" s="22"/>
      <c r="L53" s="3"/>
      <c r="M53" s="5">
        <f t="shared" si="58"/>
        <v>-0.3000000000000007</v>
      </c>
      <c r="N53" s="5">
        <f t="shared" si="59"/>
        <v>-0.40000000000000036</v>
      </c>
      <c r="O53" s="5">
        <f t="shared" si="60"/>
        <v>-0.09999999999999964</v>
      </c>
      <c r="P53" s="5"/>
      <c r="Q53" s="5"/>
      <c r="R53" s="5"/>
      <c r="S53" s="5"/>
      <c r="T53" s="5"/>
      <c r="U53" s="5"/>
      <c r="V53" s="5"/>
      <c r="Y53" s="69" t="str">
        <f aca="true" t="shared" si="81" ref="Y53:Y70">B53</f>
        <v>Exptal</v>
      </c>
      <c r="Z53" s="70" t="str">
        <f t="shared" si="76"/>
        <v>Alison</v>
      </c>
      <c r="AA53" s="5">
        <f t="shared" si="61"/>
        <v>263.9057329615258</v>
      </c>
      <c r="AB53" s="5">
        <f t="shared" si="62"/>
        <v>261.7395832834079</v>
      </c>
      <c r="AC53" s="5">
        <f t="shared" si="63"/>
        <v>261.00697927420066</v>
      </c>
      <c r="AD53" s="5" t="str">
        <f t="shared" si="64"/>
        <v>miss</v>
      </c>
      <c r="AE53" s="5" t="str">
        <f t="shared" si="65"/>
        <v>miss</v>
      </c>
      <c r="AF53" s="5" t="str">
        <f t="shared" si="66"/>
        <v>miss</v>
      </c>
      <c r="AG53" s="5" t="str">
        <f t="shared" si="67"/>
        <v>miss</v>
      </c>
      <c r="AH53" s="5"/>
      <c r="AI53" s="5"/>
      <c r="AJ53" s="5">
        <f>IF(AND(ISNUMBER(AB53),ISNUMBER(AA53)),AB53-AA53,"miss")</f>
        <v>-2.166149678117904</v>
      </c>
      <c r="AK53" s="5">
        <f>IF(AND(ISNUMBER(AC53),ISNUMBER(AA53)),AC53-AA53,"miss")</f>
        <v>-2.8987536873251543</v>
      </c>
      <c r="AL53" s="5">
        <f>IF(AND(ISNUMBER(AC53),ISNUMBER(AB53)),AC53-AB53,"miss")</f>
        <v>-0.7326040092072503</v>
      </c>
      <c r="AM53" s="5"/>
      <c r="AN53" s="5"/>
      <c r="AO53" s="5"/>
      <c r="AP53" s="5"/>
      <c r="AQ53" s="5"/>
      <c r="AR53" s="5"/>
      <c r="AS53" s="5"/>
      <c r="AV53" s="69" t="str">
        <f aca="true" t="shared" si="82" ref="AV53:AV70">Y53</f>
        <v>Exptal</v>
      </c>
      <c r="AW53" s="70" t="str">
        <f aca="true" t="shared" si="83" ref="AW53:AW70">Z53</f>
        <v>Alison</v>
      </c>
      <c r="AX53" s="57">
        <f t="shared" si="77"/>
        <v>87.39495798319328</v>
      </c>
      <c r="AY53" s="57">
        <f t="shared" si="68"/>
        <v>82.35294117647058</v>
      </c>
      <c r="AZ53" s="57">
        <f t="shared" si="69"/>
        <v>78.99159663865547</v>
      </c>
      <c r="BA53" s="3"/>
      <c r="BB53" s="3"/>
      <c r="BC53" s="57">
        <f>IF(AND(ISNUMBER(AY53),ISNUMBER(AX53)),AY53-AX53,"miss")</f>
        <v>-5.0420168067227</v>
      </c>
      <c r="BD53" s="57">
        <f>IF(AND(ISNUMBER(AZ53),ISNUMBER(AX53)),AZ53-AX53,"miss")</f>
        <v>-8.403361344537814</v>
      </c>
      <c r="BE53" s="57">
        <f>IF(AND(ISNUMBER(AZ53),ISNUMBER(AY53)),AZ53-AY53,"miss")</f>
        <v>-3.361344537815114</v>
      </c>
      <c r="BF53" s="57"/>
      <c r="BI53" s="69" t="str">
        <f aca="true" t="shared" si="84" ref="BI53:BI70">AV53</f>
        <v>Exptal</v>
      </c>
      <c r="BJ53" s="70" t="str">
        <f aca="true" t="shared" si="85" ref="BJ53:BJ70">AW53</f>
        <v>Alison</v>
      </c>
      <c r="BK53" s="5">
        <f aca="true" t="shared" si="86" ref="BK53:BK70">IF(ISNUMBER(D53),SQRT(D53),"miss")</f>
        <v>3.7416573867739413</v>
      </c>
      <c r="BL53" s="5">
        <f t="shared" si="70"/>
        <v>3.7013511046643495</v>
      </c>
      <c r="BM53" s="5">
        <f t="shared" si="71"/>
        <v>3.687817782917155</v>
      </c>
      <c r="BN53" s="3"/>
      <c r="BO53" s="3"/>
      <c r="BP53" s="5">
        <f>IF(AND(ISNUMBER(BL53),ISNUMBER(BK53)),BL53-BK53,"miss")</f>
        <v>-0.04030628210959186</v>
      </c>
      <c r="BQ53" s="5">
        <f>IF(AND(ISNUMBER(BM53),ISNUMBER(BK53)),BM53-BK53,"miss")</f>
        <v>-0.05383960385678632</v>
      </c>
      <c r="BR53" s="5">
        <f>IF(AND(ISNUMBER(BM53),ISNUMBER(BL53)),BM53-BL53,"miss")</f>
        <v>-0.01353332174719446</v>
      </c>
      <c r="BS53" s="5"/>
      <c r="BV53" s="69" t="str">
        <f t="shared" si="78"/>
        <v>Exptal</v>
      </c>
      <c r="BW53" s="70" t="str">
        <f t="shared" si="79"/>
        <v>Alison</v>
      </c>
      <c r="BX53" s="152">
        <f t="shared" si="72"/>
        <v>0.38349700393093333</v>
      </c>
      <c r="BY53" s="152">
        <f t="shared" si="73"/>
        <v>0.3791544563921582</v>
      </c>
      <c r="BZ53" s="152">
        <f t="shared" si="74"/>
        <v>0.3776980815186813</v>
      </c>
      <c r="CA53" s="3"/>
      <c r="CB53" s="3"/>
      <c r="CC53" s="153">
        <f>IF(AND(ISNUMBER(BY53),ISNUMBER(BX53)),BY53-BX53,"miss")</f>
        <v>-0.00434254753877511</v>
      </c>
      <c r="CD53" s="153">
        <f>IF(AND(ISNUMBER(BZ53),ISNUMBER(BX53)),BZ53-BX53,"miss")</f>
        <v>-0.00579892241225205</v>
      </c>
      <c r="CE53" s="153">
        <f>IF(AND(ISNUMBER(BZ53),ISNUMBER(BY53)),BZ53-BY53,"miss")</f>
        <v>-0.00145637487347694</v>
      </c>
      <c r="CF53" s="153"/>
    </row>
    <row r="54" spans="2:84" ht="12.75">
      <c r="B54" s="69" t="str">
        <f t="shared" si="80"/>
        <v>Exptal</v>
      </c>
      <c r="C54" s="70" t="str">
        <f t="shared" si="75"/>
        <v>Bailey</v>
      </c>
      <c r="D54" s="22">
        <v>7.4</v>
      </c>
      <c r="E54" s="22">
        <v>6.3</v>
      </c>
      <c r="F54" s="22">
        <v>8.1</v>
      </c>
      <c r="G54" s="22"/>
      <c r="H54" s="22"/>
      <c r="I54" s="22"/>
      <c r="J54" s="22"/>
      <c r="L54" s="3"/>
      <c r="M54" s="5">
        <f t="shared" si="58"/>
        <v>-1.1000000000000005</v>
      </c>
      <c r="N54" s="5">
        <f t="shared" si="59"/>
        <v>0.6999999999999993</v>
      </c>
      <c r="O54" s="5">
        <f t="shared" si="60"/>
        <v>1.7999999999999998</v>
      </c>
      <c r="P54" s="5"/>
      <c r="Q54" s="5"/>
      <c r="R54" s="5"/>
      <c r="S54" s="5"/>
      <c r="T54" s="5"/>
      <c r="U54" s="5"/>
      <c r="V54" s="5"/>
      <c r="Y54" s="69" t="str">
        <f t="shared" si="81"/>
        <v>Exptal</v>
      </c>
      <c r="Z54" s="70" t="str">
        <f t="shared" si="76"/>
        <v>Bailey</v>
      </c>
      <c r="AA54" s="5">
        <f t="shared" si="61"/>
        <v>200.14800002101242</v>
      </c>
      <c r="AB54" s="5">
        <f t="shared" si="62"/>
        <v>184.0549633397487</v>
      </c>
      <c r="AC54" s="5">
        <f t="shared" si="63"/>
        <v>209.18640616783932</v>
      </c>
      <c r="AD54" s="5" t="str">
        <f t="shared" si="64"/>
        <v>miss</v>
      </c>
      <c r="AE54" s="5" t="str">
        <f t="shared" si="65"/>
        <v>miss</v>
      </c>
      <c r="AF54" s="5" t="str">
        <f t="shared" si="66"/>
        <v>miss</v>
      </c>
      <c r="AG54" s="5" t="str">
        <f t="shared" si="67"/>
        <v>miss</v>
      </c>
      <c r="AH54" s="5"/>
      <c r="AI54" s="5"/>
      <c r="AJ54" s="5">
        <f aca="true" t="shared" si="87" ref="AJ54:AJ70">IF(AND(ISNUMBER(AB54),ISNUMBER(AA54)),AB54-AA54,"miss")</f>
        <v>-16.093036681263726</v>
      </c>
      <c r="AK54" s="5">
        <f aca="true" t="shared" si="88" ref="AK54:AK70">IF(AND(ISNUMBER(AC54),ISNUMBER(AA54)),AC54-AA54,"miss")</f>
        <v>9.038406146826901</v>
      </c>
      <c r="AL54" s="5">
        <f aca="true" t="shared" si="89" ref="AL54:AL70">IF(AND(ISNUMBER(AC54),ISNUMBER(AB54)),AC54-AB54,"miss")</f>
        <v>25.131442828090627</v>
      </c>
      <c r="AM54" s="5"/>
      <c r="AN54" s="5"/>
      <c r="AO54" s="5"/>
      <c r="AP54" s="5"/>
      <c r="AQ54" s="5"/>
      <c r="AR54" s="5"/>
      <c r="AS54" s="5"/>
      <c r="AV54" s="69" t="str">
        <f t="shared" si="82"/>
        <v>Exptal</v>
      </c>
      <c r="AW54" s="70" t="str">
        <f t="shared" si="83"/>
        <v>Bailey</v>
      </c>
      <c r="AX54" s="57">
        <f t="shared" si="77"/>
        <v>2.5210084033613445</v>
      </c>
      <c r="AY54" s="57">
        <f t="shared" si="68"/>
        <v>0.8403361344537815</v>
      </c>
      <c r="AZ54" s="57">
        <f t="shared" si="69"/>
        <v>5.88235294117647</v>
      </c>
      <c r="BA54" s="3"/>
      <c r="BB54" s="3"/>
      <c r="BC54" s="57">
        <f aca="true" t="shared" si="90" ref="BC54:BC70">IF(AND(ISNUMBER(AY54),ISNUMBER(AX54)),AY54-AX54,"miss")</f>
        <v>-1.6806722689075628</v>
      </c>
      <c r="BD54" s="57">
        <f aca="true" t="shared" si="91" ref="BD54:BD70">IF(AND(ISNUMBER(AZ54),ISNUMBER(AX54)),AZ54-AX54,"miss")</f>
        <v>3.3613445378151257</v>
      </c>
      <c r="BE54" s="57">
        <f aca="true" t="shared" si="92" ref="BE54:BE70">IF(AND(ISNUMBER(AZ54),ISNUMBER(AY54)),AZ54-AY54,"miss")</f>
        <v>5.042016806722689</v>
      </c>
      <c r="BF54" s="57"/>
      <c r="BI54" s="69" t="str">
        <f t="shared" si="84"/>
        <v>Exptal</v>
      </c>
      <c r="BJ54" s="70" t="str">
        <f t="shared" si="85"/>
        <v>Bailey</v>
      </c>
      <c r="BK54" s="5">
        <f t="shared" si="86"/>
        <v>2.7202941017470885</v>
      </c>
      <c r="BL54" s="5">
        <f t="shared" si="70"/>
        <v>2.5099800796022267</v>
      </c>
      <c r="BM54" s="5">
        <f t="shared" si="71"/>
        <v>2.8460498941515415</v>
      </c>
      <c r="BN54" s="3"/>
      <c r="BO54" s="3"/>
      <c r="BP54" s="5">
        <f aca="true" t="shared" si="93" ref="BP54:BP70">IF(AND(ISNUMBER(BL54),ISNUMBER(BK54)),BL54-BK54,"miss")</f>
        <v>-0.21031402214486183</v>
      </c>
      <c r="BQ54" s="5">
        <f aca="true" t="shared" si="94" ref="BQ54:BQ70">IF(AND(ISNUMBER(BM54),ISNUMBER(BK54)),BM54-BK54,"miss")</f>
        <v>0.125755792404453</v>
      </c>
      <c r="BR54" s="5">
        <f aca="true" t="shared" si="95" ref="BR54:BR70">IF(AND(ISNUMBER(BM54),ISNUMBER(BL54)),BM54-BL54,"miss")</f>
        <v>0.33606981454931484</v>
      </c>
      <c r="BS54" s="5"/>
      <c r="BV54" s="69" t="str">
        <f t="shared" si="78"/>
        <v>Exptal</v>
      </c>
      <c r="BW54" s="70" t="str">
        <f t="shared" si="79"/>
        <v>Bailey</v>
      </c>
      <c r="BX54" s="152">
        <f t="shared" si="72"/>
        <v>0.27550134531625764</v>
      </c>
      <c r="BY54" s="152">
        <f t="shared" si="73"/>
        <v>0.25371113070835816</v>
      </c>
      <c r="BZ54" s="152">
        <f t="shared" si="74"/>
        <v>0.28859435195061733</v>
      </c>
      <c r="CA54" s="3"/>
      <c r="CB54" s="3"/>
      <c r="CC54" s="153">
        <f aca="true" t="shared" si="96" ref="CC54:CC62">IF(AND(ISNUMBER(BY54),ISNUMBER(BX54)),BY54-BX54,"miss")</f>
        <v>-0.021790214607899483</v>
      </c>
      <c r="CD54" s="153">
        <f aca="true" t="shared" si="97" ref="CD54:CD62">IF(AND(ISNUMBER(BZ54),ISNUMBER(BX54)),BZ54-BX54,"miss")</f>
        <v>0.013093006634359694</v>
      </c>
      <c r="CE54" s="153">
        <f aca="true" t="shared" si="98" ref="CE54:CE62">IF(AND(ISNUMBER(BZ54),ISNUMBER(BY54)),BZ54-BY54,"miss")</f>
        <v>0.03488322124225918</v>
      </c>
      <c r="CF54" s="153"/>
    </row>
    <row r="55" spans="2:84" ht="12.75">
      <c r="B55" s="69" t="str">
        <f t="shared" si="80"/>
        <v>Exptal</v>
      </c>
      <c r="C55" s="70" t="str">
        <f t="shared" si="75"/>
        <v>Chris</v>
      </c>
      <c r="D55" s="22">
        <v>15.3</v>
      </c>
      <c r="E55" s="22">
        <v>14.3</v>
      </c>
      <c r="F55" s="22">
        <v>14.2</v>
      </c>
      <c r="G55" s="22"/>
      <c r="H55" s="22"/>
      <c r="I55" s="22"/>
      <c r="J55" s="22"/>
      <c r="L55" s="3"/>
      <c r="M55" s="5">
        <f t="shared" si="58"/>
        <v>-1</v>
      </c>
      <c r="N55" s="5">
        <f t="shared" si="59"/>
        <v>-1.1000000000000014</v>
      </c>
      <c r="O55" s="5">
        <f t="shared" si="60"/>
        <v>-0.10000000000000142</v>
      </c>
      <c r="P55" s="5"/>
      <c r="Q55" s="5"/>
      <c r="R55" s="5"/>
      <c r="S55" s="5"/>
      <c r="T55" s="5"/>
      <c r="U55" s="5"/>
      <c r="V55" s="5"/>
      <c r="Y55" s="69" t="str">
        <f t="shared" si="81"/>
        <v>Exptal</v>
      </c>
      <c r="Z55" s="70" t="str">
        <f t="shared" si="76"/>
        <v>Chris</v>
      </c>
      <c r="AA55" s="5">
        <f t="shared" si="61"/>
        <v>272.785282839839</v>
      </c>
      <c r="AB55" s="5">
        <f t="shared" si="62"/>
        <v>266.0259537265861</v>
      </c>
      <c r="AC55" s="5">
        <f t="shared" si="63"/>
        <v>265.3241964607215</v>
      </c>
      <c r="AD55" s="5" t="str">
        <f t="shared" si="64"/>
        <v>miss</v>
      </c>
      <c r="AE55" s="5" t="str">
        <f t="shared" si="65"/>
        <v>miss</v>
      </c>
      <c r="AF55" s="5" t="str">
        <f t="shared" si="66"/>
        <v>miss</v>
      </c>
      <c r="AG55" s="5" t="str">
        <f t="shared" si="67"/>
        <v>miss</v>
      </c>
      <c r="AH55" s="5"/>
      <c r="AI55" s="5"/>
      <c r="AJ55" s="5">
        <f t="shared" si="87"/>
        <v>-6.759329113252875</v>
      </c>
      <c r="AK55" s="5">
        <f t="shared" si="88"/>
        <v>-7.461086379117489</v>
      </c>
      <c r="AL55" s="5">
        <f t="shared" si="89"/>
        <v>-0.7017572658646145</v>
      </c>
      <c r="AM55" s="5"/>
      <c r="AN55" s="5"/>
      <c r="AO55" s="5"/>
      <c r="AP55" s="5"/>
      <c r="AQ55" s="5"/>
      <c r="AR55" s="5"/>
      <c r="AS55" s="5"/>
      <c r="AV55" s="69" t="str">
        <f t="shared" si="82"/>
        <v>Exptal</v>
      </c>
      <c r="AW55" s="70" t="str">
        <f t="shared" si="83"/>
        <v>Chris</v>
      </c>
      <c r="AX55" s="57">
        <f t="shared" si="77"/>
        <v>94.11764705882352</v>
      </c>
      <c r="AY55" s="57">
        <f t="shared" si="68"/>
        <v>90.75630252100841</v>
      </c>
      <c r="AZ55" s="57">
        <f t="shared" si="69"/>
        <v>89.07563025210085</v>
      </c>
      <c r="BA55" s="3"/>
      <c r="BB55" s="3"/>
      <c r="BC55" s="57">
        <f t="shared" si="90"/>
        <v>-3.361344537815114</v>
      </c>
      <c r="BD55" s="57">
        <f t="shared" si="91"/>
        <v>-5.042016806722671</v>
      </c>
      <c r="BE55" s="57">
        <f t="shared" si="92"/>
        <v>-1.680672268907557</v>
      </c>
      <c r="BF55" s="57"/>
      <c r="BI55" s="69" t="str">
        <f t="shared" si="84"/>
        <v>Exptal</v>
      </c>
      <c r="BJ55" s="70" t="str">
        <f t="shared" si="85"/>
        <v>Chris</v>
      </c>
      <c r="BK55" s="5">
        <f t="shared" si="86"/>
        <v>3.9115214431215892</v>
      </c>
      <c r="BL55" s="5">
        <f t="shared" si="70"/>
        <v>3.7815340802378077</v>
      </c>
      <c r="BM55" s="5">
        <f t="shared" si="71"/>
        <v>3.7682887362833544</v>
      </c>
      <c r="BN55" s="3"/>
      <c r="BO55" s="3"/>
      <c r="BP55" s="5">
        <f t="shared" si="93"/>
        <v>-0.12998736288378154</v>
      </c>
      <c r="BQ55" s="5">
        <f t="shared" si="94"/>
        <v>-0.14323270683823486</v>
      </c>
      <c r="BR55" s="5">
        <f t="shared" si="95"/>
        <v>-0.013245343954453315</v>
      </c>
      <c r="BS55" s="5"/>
      <c r="BV55" s="69" t="str">
        <f t="shared" si="78"/>
        <v>Exptal</v>
      </c>
      <c r="BW55" s="70" t="str">
        <f t="shared" si="79"/>
        <v>Chris</v>
      </c>
      <c r="BX55" s="152">
        <f t="shared" si="72"/>
        <v>0.40188314728984104</v>
      </c>
      <c r="BY55" s="152">
        <f t="shared" si="73"/>
        <v>0.3878007682979237</v>
      </c>
      <c r="BZ55" s="152">
        <f t="shared" si="74"/>
        <v>0.3863704057816977</v>
      </c>
      <c r="CA55" s="3"/>
      <c r="CB55" s="3"/>
      <c r="CC55" s="153">
        <f t="shared" si="96"/>
        <v>-0.014082378991917333</v>
      </c>
      <c r="CD55" s="153">
        <f t="shared" si="97"/>
        <v>-0.015512741508143357</v>
      </c>
      <c r="CE55" s="153">
        <f t="shared" si="98"/>
        <v>-0.0014303625162260247</v>
      </c>
      <c r="CF55" s="153"/>
    </row>
    <row r="56" spans="2:84" ht="12.75">
      <c r="B56" s="69" t="str">
        <f t="shared" si="80"/>
        <v>Exptal</v>
      </c>
      <c r="C56" s="70" t="str">
        <f t="shared" si="75"/>
        <v>Courtney</v>
      </c>
      <c r="D56" s="22">
        <v>14.2</v>
      </c>
      <c r="E56" s="22">
        <v>12.9</v>
      </c>
      <c r="F56" s="22">
        <v>10.3</v>
      </c>
      <c r="G56" s="22"/>
      <c r="H56" s="22"/>
      <c r="I56" s="22"/>
      <c r="J56" s="22"/>
      <c r="L56" s="3"/>
      <c r="M56" s="5">
        <f t="shared" si="58"/>
        <v>-1.299999999999999</v>
      </c>
      <c r="N56" s="5">
        <f t="shared" si="59"/>
        <v>-3.8999999999999986</v>
      </c>
      <c r="O56" s="5">
        <f t="shared" si="60"/>
        <v>-2.5999999999999996</v>
      </c>
      <c r="P56" s="5"/>
      <c r="Q56" s="5"/>
      <c r="R56" s="5"/>
      <c r="S56" s="5"/>
      <c r="T56" s="5"/>
      <c r="U56" s="5"/>
      <c r="V56" s="5"/>
      <c r="Y56" s="69" t="str">
        <f t="shared" si="81"/>
        <v>Exptal</v>
      </c>
      <c r="Z56" s="70" t="str">
        <f t="shared" si="76"/>
        <v>Courtney</v>
      </c>
      <c r="AA56" s="5">
        <f t="shared" si="61"/>
        <v>265.3241964607215</v>
      </c>
      <c r="AB56" s="5">
        <f t="shared" si="62"/>
        <v>255.72273113676266</v>
      </c>
      <c r="AC56" s="5">
        <f t="shared" si="63"/>
        <v>233.214389523559</v>
      </c>
      <c r="AD56" s="5" t="str">
        <f t="shared" si="64"/>
        <v>miss</v>
      </c>
      <c r="AE56" s="5" t="str">
        <f t="shared" si="65"/>
        <v>miss</v>
      </c>
      <c r="AF56" s="5" t="str">
        <f t="shared" si="66"/>
        <v>miss</v>
      </c>
      <c r="AG56" s="5" t="str">
        <f t="shared" si="67"/>
        <v>miss</v>
      </c>
      <c r="AH56" s="5"/>
      <c r="AI56" s="5"/>
      <c r="AJ56" s="5">
        <f t="shared" si="87"/>
        <v>-9.601465323958848</v>
      </c>
      <c r="AK56" s="5">
        <f t="shared" si="88"/>
        <v>-32.10980693716252</v>
      </c>
      <c r="AL56" s="5">
        <f t="shared" si="89"/>
        <v>-22.50834161320367</v>
      </c>
      <c r="AM56" s="5"/>
      <c r="AN56" s="5"/>
      <c r="AO56" s="5"/>
      <c r="AP56" s="5"/>
      <c r="AQ56" s="5"/>
      <c r="AR56" s="5"/>
      <c r="AS56" s="5"/>
      <c r="AV56" s="69" t="str">
        <f t="shared" si="82"/>
        <v>Exptal</v>
      </c>
      <c r="AW56" s="70" t="str">
        <f t="shared" si="83"/>
        <v>Courtney</v>
      </c>
      <c r="AX56" s="57">
        <f t="shared" si="77"/>
        <v>89.07563025210085</v>
      </c>
      <c r="AY56" s="57">
        <f t="shared" si="68"/>
        <v>66.38655462184873</v>
      </c>
      <c r="AZ56" s="57">
        <f t="shared" si="69"/>
        <v>26.05042016806723</v>
      </c>
      <c r="BA56" s="3"/>
      <c r="BB56" s="3"/>
      <c r="BC56" s="57">
        <f t="shared" si="90"/>
        <v>-22.68907563025212</v>
      </c>
      <c r="BD56" s="57">
        <f t="shared" si="91"/>
        <v>-63.02521008403362</v>
      </c>
      <c r="BE56" s="57">
        <f t="shared" si="92"/>
        <v>-40.3361344537815</v>
      </c>
      <c r="BF56" s="57"/>
      <c r="BI56" s="69" t="str">
        <f t="shared" si="84"/>
        <v>Exptal</v>
      </c>
      <c r="BJ56" s="70" t="str">
        <f t="shared" si="85"/>
        <v>Courtney</v>
      </c>
      <c r="BK56" s="5">
        <f t="shared" si="86"/>
        <v>3.7682887362833544</v>
      </c>
      <c r="BL56" s="5">
        <f t="shared" si="70"/>
        <v>3.591656999213594</v>
      </c>
      <c r="BM56" s="5">
        <f t="shared" si="71"/>
        <v>3.2093613071762426</v>
      </c>
      <c r="BN56" s="3"/>
      <c r="BO56" s="3"/>
      <c r="BP56" s="5">
        <f t="shared" si="93"/>
        <v>-0.17663173706976032</v>
      </c>
      <c r="BQ56" s="5">
        <f t="shared" si="94"/>
        <v>-0.5589274291071118</v>
      </c>
      <c r="BR56" s="5">
        <f t="shared" si="95"/>
        <v>-0.3822956920373515</v>
      </c>
      <c r="BS56" s="5"/>
      <c r="BV56" s="69" t="str">
        <f t="shared" si="78"/>
        <v>Exptal</v>
      </c>
      <c r="BW56" s="70" t="str">
        <f t="shared" si="79"/>
        <v>Courtney</v>
      </c>
      <c r="BX56" s="152">
        <f t="shared" si="72"/>
        <v>0.3863704057816977</v>
      </c>
      <c r="BY56" s="152">
        <f t="shared" si="73"/>
        <v>0.3673737895354758</v>
      </c>
      <c r="BZ56" s="152">
        <f t="shared" si="74"/>
        <v>0.3267177391377737</v>
      </c>
      <c r="CA56" s="3"/>
      <c r="CB56" s="3"/>
      <c r="CC56" s="153">
        <f t="shared" si="96"/>
        <v>-0.018996616246221898</v>
      </c>
      <c r="CD56" s="153">
        <f t="shared" si="97"/>
        <v>-0.05965266664392399</v>
      </c>
      <c r="CE56" s="153">
        <f t="shared" si="98"/>
        <v>-0.04065605039770209</v>
      </c>
      <c r="CF56" s="153"/>
    </row>
    <row r="57" spans="2:84" ht="12.75">
      <c r="B57" s="69" t="str">
        <f t="shared" si="80"/>
        <v>Exptal</v>
      </c>
      <c r="C57" s="70" t="str">
        <f t="shared" si="75"/>
        <v>Danny</v>
      </c>
      <c r="D57" s="22">
        <v>9</v>
      </c>
      <c r="E57" s="22">
        <v>7.6</v>
      </c>
      <c r="F57" s="22">
        <v>7.8</v>
      </c>
      <c r="G57" s="22"/>
      <c r="H57" s="22"/>
      <c r="I57" s="22"/>
      <c r="J57" s="22"/>
      <c r="L57" s="3"/>
      <c r="M57" s="5">
        <f t="shared" si="58"/>
        <v>-1.4000000000000004</v>
      </c>
      <c r="N57" s="5">
        <f t="shared" si="59"/>
        <v>-1.2000000000000002</v>
      </c>
      <c r="O57" s="5">
        <f t="shared" si="60"/>
        <v>0.20000000000000018</v>
      </c>
      <c r="P57" s="5"/>
      <c r="Q57" s="5"/>
      <c r="R57" s="5"/>
      <c r="S57" s="5"/>
      <c r="T57" s="5"/>
      <c r="U57" s="5"/>
      <c r="V57" s="5"/>
      <c r="Y57" s="69" t="str">
        <f t="shared" si="81"/>
        <v>Exptal</v>
      </c>
      <c r="Z57" s="70" t="str">
        <f t="shared" si="76"/>
        <v>Danny</v>
      </c>
      <c r="AA57" s="5">
        <f t="shared" si="61"/>
        <v>219.72245773362195</v>
      </c>
      <c r="AB57" s="5">
        <f t="shared" si="62"/>
        <v>202.81482472922852</v>
      </c>
      <c r="AC57" s="5">
        <f t="shared" si="63"/>
        <v>205.41237336955462</v>
      </c>
      <c r="AD57" s="5" t="str">
        <f t="shared" si="64"/>
        <v>miss</v>
      </c>
      <c r="AE57" s="5" t="str">
        <f t="shared" si="65"/>
        <v>miss</v>
      </c>
      <c r="AF57" s="5" t="str">
        <f t="shared" si="66"/>
        <v>miss</v>
      </c>
      <c r="AG57" s="5" t="str">
        <f t="shared" si="67"/>
        <v>miss</v>
      </c>
      <c r="AH57" s="5"/>
      <c r="AI57" s="5"/>
      <c r="AJ57" s="5">
        <f t="shared" si="87"/>
        <v>-16.907633004393432</v>
      </c>
      <c r="AK57" s="5">
        <f t="shared" si="88"/>
        <v>-14.310084364067336</v>
      </c>
      <c r="AL57" s="5">
        <f t="shared" si="89"/>
        <v>2.597548640326096</v>
      </c>
      <c r="AM57" s="5"/>
      <c r="AN57" s="5"/>
      <c r="AO57" s="5"/>
      <c r="AP57" s="5"/>
      <c r="AQ57" s="5"/>
      <c r="AR57" s="5"/>
      <c r="AS57" s="5"/>
      <c r="AV57" s="69" t="str">
        <f t="shared" si="82"/>
        <v>Exptal</v>
      </c>
      <c r="AW57" s="70" t="str">
        <f t="shared" si="83"/>
        <v>Danny</v>
      </c>
      <c r="AX57" s="57">
        <f t="shared" si="77"/>
        <v>10.084033613445378</v>
      </c>
      <c r="AY57" s="57">
        <f t="shared" si="68"/>
        <v>3.361344537815126</v>
      </c>
      <c r="AZ57" s="57">
        <f t="shared" si="69"/>
        <v>5.042016806722689</v>
      </c>
      <c r="BA57" s="3"/>
      <c r="BB57" s="3"/>
      <c r="BC57" s="57">
        <f t="shared" si="90"/>
        <v>-6.722689075630251</v>
      </c>
      <c r="BD57" s="57">
        <f t="shared" si="91"/>
        <v>-5.042016806722689</v>
      </c>
      <c r="BE57" s="57">
        <f t="shared" si="92"/>
        <v>1.6806722689075628</v>
      </c>
      <c r="BF57" s="57"/>
      <c r="BI57" s="69" t="str">
        <f t="shared" si="84"/>
        <v>Exptal</v>
      </c>
      <c r="BJ57" s="70" t="str">
        <f t="shared" si="85"/>
        <v>Danny</v>
      </c>
      <c r="BK57" s="5">
        <f t="shared" si="86"/>
        <v>3</v>
      </c>
      <c r="BL57" s="5">
        <f t="shared" si="70"/>
        <v>2.756809750418044</v>
      </c>
      <c r="BM57" s="5">
        <f t="shared" si="71"/>
        <v>2.792848008753788</v>
      </c>
      <c r="BN57" s="3"/>
      <c r="BO57" s="3"/>
      <c r="BP57" s="5">
        <f t="shared" si="93"/>
        <v>-0.2431902495819558</v>
      </c>
      <c r="BQ57" s="5">
        <f t="shared" si="94"/>
        <v>-0.20715199124621186</v>
      </c>
      <c r="BR57" s="5">
        <f t="shared" si="95"/>
        <v>0.03603825833574392</v>
      </c>
      <c r="BS57" s="5"/>
      <c r="BV57" s="69" t="str">
        <f t="shared" si="78"/>
        <v>Exptal</v>
      </c>
      <c r="BW57" s="70" t="str">
        <f t="shared" si="79"/>
        <v>Danny</v>
      </c>
      <c r="BX57" s="152">
        <f t="shared" si="72"/>
        <v>0.3046926540153975</v>
      </c>
      <c r="BY57" s="152">
        <f t="shared" si="73"/>
        <v>0.2792980576692852</v>
      </c>
      <c r="BZ57" s="152">
        <f t="shared" si="74"/>
        <v>0.2830491909746638</v>
      </c>
      <c r="CA57" s="3"/>
      <c r="CB57" s="3"/>
      <c r="CC57" s="153">
        <f t="shared" si="96"/>
        <v>-0.025394596346112297</v>
      </c>
      <c r="CD57" s="153">
        <f t="shared" si="97"/>
        <v>-0.021643463040733724</v>
      </c>
      <c r="CE57" s="153">
        <f t="shared" si="98"/>
        <v>0.0037511333053785734</v>
      </c>
      <c r="CF57" s="153"/>
    </row>
    <row r="58" spans="2:84" ht="12.75">
      <c r="B58" s="69" t="str">
        <f t="shared" si="80"/>
        <v>Exptal</v>
      </c>
      <c r="C58" s="70" t="str">
        <f t="shared" si="75"/>
        <v>Devin</v>
      </c>
      <c r="D58" s="22">
        <v>15.1</v>
      </c>
      <c r="E58" s="22">
        <v>13.1</v>
      </c>
      <c r="F58" s="22">
        <v>14.6</v>
      </c>
      <c r="G58" s="22"/>
      <c r="H58" s="22"/>
      <c r="I58" s="22"/>
      <c r="J58" s="22"/>
      <c r="L58" s="3"/>
      <c r="M58" s="5">
        <f t="shared" si="58"/>
        <v>-2</v>
      </c>
      <c r="N58" s="5">
        <f t="shared" si="59"/>
        <v>-0.5</v>
      </c>
      <c r="O58" s="5">
        <f t="shared" si="60"/>
        <v>1.5</v>
      </c>
      <c r="P58" s="5"/>
      <c r="Q58" s="5"/>
      <c r="R58" s="5"/>
      <c r="S58" s="5"/>
      <c r="T58" s="5"/>
      <c r="U58" s="5"/>
      <c r="V58" s="5"/>
      <c r="Y58" s="69" t="str">
        <f t="shared" si="81"/>
        <v>Exptal</v>
      </c>
      <c r="Z58" s="70" t="str">
        <f t="shared" si="76"/>
        <v>Devin</v>
      </c>
      <c r="AA58" s="5">
        <f t="shared" si="61"/>
        <v>271.46947438208787</v>
      </c>
      <c r="AB58" s="5">
        <f t="shared" si="62"/>
        <v>257.2612230207106</v>
      </c>
      <c r="AC58" s="5">
        <f t="shared" si="63"/>
        <v>268.1021528714291</v>
      </c>
      <c r="AD58" s="5" t="str">
        <f t="shared" si="64"/>
        <v>miss</v>
      </c>
      <c r="AE58" s="5" t="str">
        <f t="shared" si="65"/>
        <v>miss</v>
      </c>
      <c r="AF58" s="5" t="str">
        <f t="shared" si="66"/>
        <v>miss</v>
      </c>
      <c r="AG58" s="5" t="str">
        <f t="shared" si="67"/>
        <v>miss</v>
      </c>
      <c r="AH58" s="5"/>
      <c r="AI58" s="5"/>
      <c r="AJ58" s="5">
        <f t="shared" si="87"/>
        <v>-14.208251361377279</v>
      </c>
      <c r="AK58" s="5">
        <f t="shared" si="88"/>
        <v>-3.367321510658769</v>
      </c>
      <c r="AL58" s="5">
        <f t="shared" si="89"/>
        <v>10.84092985071851</v>
      </c>
      <c r="AM58" s="5"/>
      <c r="AN58" s="5"/>
      <c r="AO58" s="5"/>
      <c r="AP58" s="5"/>
      <c r="AQ58" s="5"/>
      <c r="AR58" s="5"/>
      <c r="AS58" s="5"/>
      <c r="AV58" s="69" t="str">
        <f t="shared" si="82"/>
        <v>Exptal</v>
      </c>
      <c r="AW58" s="70" t="str">
        <f t="shared" si="83"/>
        <v>Devin</v>
      </c>
      <c r="AX58" s="57">
        <f t="shared" si="77"/>
        <v>93.27731092436974</v>
      </c>
      <c r="AY58" s="57">
        <f t="shared" si="68"/>
        <v>70.58823529411765</v>
      </c>
      <c r="AZ58" s="57">
        <f t="shared" si="69"/>
        <v>92.43697478991596</v>
      </c>
      <c r="BA58" s="3"/>
      <c r="BB58" s="3"/>
      <c r="BC58" s="57">
        <f t="shared" si="90"/>
        <v>-22.68907563025209</v>
      </c>
      <c r="BD58" s="57">
        <f t="shared" si="91"/>
        <v>-0.8403361344537785</v>
      </c>
      <c r="BE58" s="57">
        <f t="shared" si="92"/>
        <v>21.848739495798313</v>
      </c>
      <c r="BF58" s="57"/>
      <c r="BI58" s="69" t="str">
        <f t="shared" si="84"/>
        <v>Exptal</v>
      </c>
      <c r="BJ58" s="70" t="str">
        <f t="shared" si="85"/>
        <v>Devin</v>
      </c>
      <c r="BK58" s="5">
        <f t="shared" si="86"/>
        <v>3.8858718455450894</v>
      </c>
      <c r="BL58" s="5">
        <f t="shared" si="70"/>
        <v>3.6193922141707713</v>
      </c>
      <c r="BM58" s="5">
        <f t="shared" si="71"/>
        <v>3.82099463490856</v>
      </c>
      <c r="BN58" s="3"/>
      <c r="BO58" s="3"/>
      <c r="BP58" s="5">
        <f t="shared" si="93"/>
        <v>-0.26647963137431807</v>
      </c>
      <c r="BQ58" s="5">
        <f t="shared" si="94"/>
        <v>-0.06487721063652918</v>
      </c>
      <c r="BR58" s="5">
        <f t="shared" si="95"/>
        <v>0.2016024207377889</v>
      </c>
      <c r="BS58" s="5"/>
      <c r="BV58" s="69" t="str">
        <f t="shared" si="78"/>
        <v>Exptal</v>
      </c>
      <c r="BW58" s="70" t="str">
        <f t="shared" si="79"/>
        <v>Devin</v>
      </c>
      <c r="BX58" s="152">
        <f t="shared" si="72"/>
        <v>0.3990977803001524</v>
      </c>
      <c r="BY58" s="152">
        <f t="shared" si="73"/>
        <v>0.3703473149967888</v>
      </c>
      <c r="BZ58" s="152">
        <f t="shared" si="74"/>
        <v>0.39206708102555965</v>
      </c>
      <c r="CA58" s="3"/>
      <c r="CB58" s="3"/>
      <c r="CC58" s="153">
        <f t="shared" si="96"/>
        <v>-0.028750465303363615</v>
      </c>
      <c r="CD58" s="153">
        <f t="shared" si="97"/>
        <v>-0.0070306992745927666</v>
      </c>
      <c r="CE58" s="153">
        <f t="shared" si="98"/>
        <v>0.02171976602877085</v>
      </c>
      <c r="CF58" s="153"/>
    </row>
    <row r="59" spans="2:84" ht="12.75">
      <c r="B59" s="69" t="str">
        <f t="shared" si="80"/>
        <v>Exptal</v>
      </c>
      <c r="C59" s="70" t="str">
        <f t="shared" si="75"/>
        <v>Drew</v>
      </c>
      <c r="D59" s="22">
        <v>13.1</v>
      </c>
      <c r="E59" s="22">
        <v>12.6</v>
      </c>
      <c r="F59" s="22">
        <v>12.9</v>
      </c>
      <c r="G59" s="22"/>
      <c r="H59" s="22"/>
      <c r="I59" s="22"/>
      <c r="J59" s="22"/>
      <c r="L59" s="3"/>
      <c r="M59" s="5">
        <f t="shared" si="58"/>
        <v>-0.5</v>
      </c>
      <c r="N59" s="5">
        <f t="shared" si="59"/>
        <v>-0.1999999999999993</v>
      </c>
      <c r="O59" s="5">
        <f t="shared" si="60"/>
        <v>0.3000000000000007</v>
      </c>
      <c r="P59" s="5"/>
      <c r="Q59" s="5"/>
      <c r="R59" s="5"/>
      <c r="S59" s="5"/>
      <c r="T59" s="5"/>
      <c r="U59" s="5"/>
      <c r="V59" s="5"/>
      <c r="Y59" s="69" t="str">
        <f t="shared" si="81"/>
        <v>Exptal</v>
      </c>
      <c r="Z59" s="70" t="str">
        <f t="shared" si="76"/>
        <v>Drew</v>
      </c>
      <c r="AA59" s="5">
        <f t="shared" si="61"/>
        <v>257.2612230207106</v>
      </c>
      <c r="AB59" s="5">
        <f t="shared" si="62"/>
        <v>253.3696813957432</v>
      </c>
      <c r="AC59" s="5">
        <f t="shared" si="63"/>
        <v>255.72273113676266</v>
      </c>
      <c r="AD59" s="5" t="str">
        <f t="shared" si="64"/>
        <v>miss</v>
      </c>
      <c r="AE59" s="5" t="str">
        <f t="shared" si="65"/>
        <v>miss</v>
      </c>
      <c r="AF59" s="5" t="str">
        <f t="shared" si="66"/>
        <v>miss</v>
      </c>
      <c r="AG59" s="5" t="str">
        <f t="shared" si="67"/>
        <v>miss</v>
      </c>
      <c r="AH59" s="5"/>
      <c r="AI59" s="5"/>
      <c r="AJ59" s="5">
        <f t="shared" si="87"/>
        <v>-3.891541624967374</v>
      </c>
      <c r="AK59" s="5">
        <f t="shared" si="88"/>
        <v>-1.538491883947927</v>
      </c>
      <c r="AL59" s="5">
        <f t="shared" si="89"/>
        <v>2.353049741019447</v>
      </c>
      <c r="AM59" s="5"/>
      <c r="AN59" s="5"/>
      <c r="AO59" s="5"/>
      <c r="AP59" s="5"/>
      <c r="AQ59" s="5"/>
      <c r="AR59" s="5"/>
      <c r="AS59" s="5"/>
      <c r="AV59" s="69" t="str">
        <f t="shared" si="82"/>
        <v>Exptal</v>
      </c>
      <c r="AW59" s="70" t="str">
        <f t="shared" si="83"/>
        <v>Drew</v>
      </c>
      <c r="AX59" s="57">
        <f t="shared" si="77"/>
        <v>70.58823529411765</v>
      </c>
      <c r="AY59" s="57">
        <f t="shared" si="68"/>
        <v>63.02521008403361</v>
      </c>
      <c r="AZ59" s="57">
        <f t="shared" si="69"/>
        <v>66.38655462184873</v>
      </c>
      <c r="BA59" s="3"/>
      <c r="BB59" s="3"/>
      <c r="BC59" s="57">
        <f t="shared" si="90"/>
        <v>-7.563025210084042</v>
      </c>
      <c r="BD59" s="57">
        <f t="shared" si="91"/>
        <v>-4.201680672268921</v>
      </c>
      <c r="BE59" s="57">
        <f t="shared" si="92"/>
        <v>3.361344537815121</v>
      </c>
      <c r="BF59" s="57"/>
      <c r="BI59" s="69" t="str">
        <f t="shared" si="84"/>
        <v>Exptal</v>
      </c>
      <c r="BJ59" s="70" t="str">
        <f t="shared" si="85"/>
        <v>Drew</v>
      </c>
      <c r="BK59" s="5">
        <f t="shared" si="86"/>
        <v>3.6193922141707713</v>
      </c>
      <c r="BL59" s="5">
        <f t="shared" si="70"/>
        <v>3.5496478698597698</v>
      </c>
      <c r="BM59" s="5">
        <f t="shared" si="71"/>
        <v>3.591656999213594</v>
      </c>
      <c r="BN59" s="3"/>
      <c r="BO59" s="3"/>
      <c r="BP59" s="5">
        <f t="shared" si="93"/>
        <v>-0.06974434431100152</v>
      </c>
      <c r="BQ59" s="5">
        <f t="shared" si="94"/>
        <v>-0.027735214957177234</v>
      </c>
      <c r="BR59" s="5">
        <f t="shared" si="95"/>
        <v>0.04200912935382428</v>
      </c>
      <c r="BS59" s="5"/>
      <c r="BV59" s="69" t="str">
        <f t="shared" si="78"/>
        <v>Exptal</v>
      </c>
      <c r="BW59" s="70" t="str">
        <f t="shared" si="79"/>
        <v>Drew</v>
      </c>
      <c r="BX59" s="152">
        <f t="shared" si="72"/>
        <v>0.3703473149967888</v>
      </c>
      <c r="BY59" s="152">
        <f t="shared" si="73"/>
        <v>0.36287640117662096</v>
      </c>
      <c r="BZ59" s="152">
        <f t="shared" si="74"/>
        <v>0.3673737895354758</v>
      </c>
      <c r="CA59" s="3"/>
      <c r="CB59" s="3"/>
      <c r="CC59" s="153">
        <f t="shared" si="96"/>
        <v>-0.007470913820167846</v>
      </c>
      <c r="CD59" s="153">
        <f t="shared" si="97"/>
        <v>-0.00297352546131302</v>
      </c>
      <c r="CE59" s="153">
        <f t="shared" si="98"/>
        <v>0.004497388358854826</v>
      </c>
      <c r="CF59" s="153"/>
    </row>
    <row r="60" spans="2:84" ht="12.75">
      <c r="B60" s="69" t="str">
        <f t="shared" si="80"/>
        <v>Exptal</v>
      </c>
      <c r="C60" s="70" t="str">
        <f t="shared" si="75"/>
        <v>Dylan</v>
      </c>
      <c r="D60" s="22">
        <v>12</v>
      </c>
      <c r="E60" s="22">
        <v>12.5</v>
      </c>
      <c r="F60" s="22">
        <v>13.2</v>
      </c>
      <c r="G60" s="22"/>
      <c r="H60" s="22"/>
      <c r="I60" s="22"/>
      <c r="J60" s="22"/>
      <c r="L60" s="3"/>
      <c r="M60" s="5">
        <f t="shared" si="58"/>
        <v>0.5</v>
      </c>
      <c r="N60" s="5">
        <f t="shared" si="59"/>
        <v>1.1999999999999993</v>
      </c>
      <c r="O60" s="5">
        <f t="shared" si="60"/>
        <v>0.6999999999999993</v>
      </c>
      <c r="P60" s="5"/>
      <c r="Q60" s="5"/>
      <c r="R60" s="5"/>
      <c r="S60" s="5"/>
      <c r="T60" s="5"/>
      <c r="U60" s="5"/>
      <c r="V60" s="5"/>
      <c r="Y60" s="69" t="str">
        <f t="shared" si="81"/>
        <v>Exptal</v>
      </c>
      <c r="Z60" s="70" t="str">
        <f t="shared" si="76"/>
        <v>Dylan</v>
      </c>
      <c r="AA60" s="5">
        <f t="shared" si="61"/>
        <v>248.49066497880003</v>
      </c>
      <c r="AB60" s="5">
        <f t="shared" si="62"/>
        <v>252.57286443082558</v>
      </c>
      <c r="AC60" s="5">
        <f t="shared" si="63"/>
        <v>258.0216829592325</v>
      </c>
      <c r="AD60" s="5" t="str">
        <f t="shared" si="64"/>
        <v>miss</v>
      </c>
      <c r="AE60" s="5" t="str">
        <f t="shared" si="65"/>
        <v>miss</v>
      </c>
      <c r="AF60" s="5" t="str">
        <f t="shared" si="66"/>
        <v>miss</v>
      </c>
      <c r="AG60" s="5" t="str">
        <f t="shared" si="67"/>
        <v>miss</v>
      </c>
      <c r="AH60" s="5"/>
      <c r="AI60" s="5"/>
      <c r="AJ60" s="5">
        <f t="shared" si="87"/>
        <v>4.082199452025549</v>
      </c>
      <c r="AK60" s="5">
        <f t="shared" si="88"/>
        <v>9.531017980432495</v>
      </c>
      <c r="AL60" s="5">
        <f t="shared" si="89"/>
        <v>5.448818528406946</v>
      </c>
      <c r="AM60" s="5"/>
      <c r="AN60" s="5"/>
      <c r="AO60" s="5"/>
      <c r="AP60" s="5"/>
      <c r="AQ60" s="5"/>
      <c r="AR60" s="5"/>
      <c r="AS60" s="5"/>
      <c r="AV60" s="69" t="str">
        <f t="shared" si="82"/>
        <v>Exptal</v>
      </c>
      <c r="AW60" s="70" t="str">
        <f t="shared" si="83"/>
        <v>Dylan</v>
      </c>
      <c r="AX60" s="57">
        <f t="shared" si="77"/>
        <v>51.26050420168067</v>
      </c>
      <c r="AY60" s="57">
        <f t="shared" si="68"/>
        <v>61.34453781512605</v>
      </c>
      <c r="AZ60" s="57">
        <f t="shared" si="69"/>
        <v>73.10924369747899</v>
      </c>
      <c r="BA60" s="3"/>
      <c r="BB60" s="3"/>
      <c r="BC60" s="57">
        <f t="shared" si="90"/>
        <v>10.084033613445385</v>
      </c>
      <c r="BD60" s="57">
        <f t="shared" si="91"/>
        <v>21.84873949579832</v>
      </c>
      <c r="BE60" s="57">
        <f t="shared" si="92"/>
        <v>11.764705882352935</v>
      </c>
      <c r="BF60" s="57"/>
      <c r="BI60" s="69" t="str">
        <f t="shared" si="84"/>
        <v>Exptal</v>
      </c>
      <c r="BJ60" s="70" t="str">
        <f t="shared" si="85"/>
        <v>Dylan</v>
      </c>
      <c r="BK60" s="5">
        <f t="shared" si="86"/>
        <v>3.4641016151377544</v>
      </c>
      <c r="BL60" s="5">
        <f t="shared" si="70"/>
        <v>3.5355339059327378</v>
      </c>
      <c r="BM60" s="5">
        <f t="shared" si="71"/>
        <v>3.63318042491699</v>
      </c>
      <c r="BN60" s="3"/>
      <c r="BO60" s="3"/>
      <c r="BP60" s="5">
        <f t="shared" si="93"/>
        <v>0.07143229079498337</v>
      </c>
      <c r="BQ60" s="5">
        <f t="shared" si="94"/>
        <v>0.1690788097792355</v>
      </c>
      <c r="BR60" s="5">
        <f t="shared" si="95"/>
        <v>0.09764651898425214</v>
      </c>
      <c r="BS60" s="5"/>
      <c r="BV60" s="69" t="str">
        <f t="shared" si="78"/>
        <v>Exptal</v>
      </c>
      <c r="BW60" s="70" t="str">
        <f t="shared" si="79"/>
        <v>Dylan</v>
      </c>
      <c r="BX60" s="152">
        <f t="shared" si="72"/>
        <v>0.3537416058896715</v>
      </c>
      <c r="BY60" s="152">
        <f t="shared" si="73"/>
        <v>0.36136712390670783</v>
      </c>
      <c r="BZ60" s="152">
        <f t="shared" si="74"/>
        <v>0.3718268421504571</v>
      </c>
      <c r="CA60" s="3"/>
      <c r="CB60" s="3"/>
      <c r="CC60" s="153">
        <f t="shared" si="96"/>
        <v>0.007625518017036315</v>
      </c>
      <c r="CD60" s="153">
        <f t="shared" si="97"/>
        <v>0.018085236260785564</v>
      </c>
      <c r="CE60" s="153">
        <f t="shared" si="98"/>
        <v>0.01045971824374925</v>
      </c>
      <c r="CF60" s="153"/>
    </row>
    <row r="61" spans="2:84" ht="12.75">
      <c r="B61" s="69" t="str">
        <f t="shared" si="80"/>
        <v>Exptal</v>
      </c>
      <c r="C61" s="70" t="str">
        <f t="shared" si="75"/>
        <v>Eddie</v>
      </c>
      <c r="D61" s="22">
        <v>10.4</v>
      </c>
      <c r="E61" s="22">
        <v>9.8</v>
      </c>
      <c r="F61" s="22">
        <v>10.1</v>
      </c>
      <c r="G61" s="22"/>
      <c r="H61" s="22"/>
      <c r="I61" s="22"/>
      <c r="J61" s="22"/>
      <c r="L61" s="3"/>
      <c r="M61" s="5">
        <f>IF(AND(ISNUMBER(E61),ISNUMBER(D61)),E61-D61,"miss")</f>
        <v>-0.5999999999999996</v>
      </c>
      <c r="N61" s="5">
        <f>IF(AND(ISNUMBER(F61),ISNUMBER(D61)),F61-D61,"miss")</f>
        <v>-0.3000000000000007</v>
      </c>
      <c r="O61" s="5">
        <f>IF(AND(ISNUMBER(F61),ISNUMBER(E61)),F61-E61,"miss")</f>
        <v>0.29999999999999893</v>
      </c>
      <c r="P61" s="5"/>
      <c r="Q61" s="5"/>
      <c r="R61" s="5"/>
      <c r="S61" s="5"/>
      <c r="T61" s="5"/>
      <c r="U61" s="5"/>
      <c r="V61" s="5"/>
      <c r="Y61" s="69" t="str">
        <f>B61</f>
        <v>Exptal</v>
      </c>
      <c r="Z61" s="70" t="str">
        <f>C61</f>
        <v>Eddie</v>
      </c>
      <c r="AA61" s="5">
        <f t="shared" si="61"/>
        <v>234.1805806147327</v>
      </c>
      <c r="AB61" s="5">
        <f t="shared" si="62"/>
        <v>228.23823856765264</v>
      </c>
      <c r="AC61" s="5">
        <f t="shared" si="63"/>
        <v>231.25354238472138</v>
      </c>
      <c r="AD61" s="5" t="str">
        <f t="shared" si="64"/>
        <v>miss</v>
      </c>
      <c r="AE61" s="5" t="str">
        <f t="shared" si="65"/>
        <v>miss</v>
      </c>
      <c r="AF61" s="5" t="str">
        <f t="shared" si="66"/>
        <v>miss</v>
      </c>
      <c r="AG61" s="5" t="str">
        <f t="shared" si="67"/>
        <v>miss</v>
      </c>
      <c r="AH61" s="5"/>
      <c r="AI61" s="5"/>
      <c r="AJ61" s="5">
        <f>IF(AND(ISNUMBER(AB61),ISNUMBER(AA61)),AB61-AA61,"miss")</f>
        <v>-5.9423420470800465</v>
      </c>
      <c r="AK61" s="5">
        <f>IF(AND(ISNUMBER(AC61),ISNUMBER(AA61)),AC61-AA61,"miss")</f>
        <v>-2.9270382300113056</v>
      </c>
      <c r="AL61" s="5">
        <f>IF(AND(ISNUMBER(AC61),ISNUMBER(AB61)),AC61-AB61,"miss")</f>
        <v>3.015303817068741</v>
      </c>
      <c r="AM61" s="5"/>
      <c r="AN61" s="5"/>
      <c r="AO61" s="5"/>
      <c r="AP61" s="5"/>
      <c r="AQ61" s="5"/>
      <c r="AR61" s="5"/>
      <c r="AS61" s="5"/>
      <c r="AV61" s="69" t="str">
        <f>Y61</f>
        <v>Exptal</v>
      </c>
      <c r="AW61" s="70" t="str">
        <f>Z61</f>
        <v>Eddie</v>
      </c>
      <c r="AX61" s="57">
        <f t="shared" si="77"/>
        <v>28.57142857142857</v>
      </c>
      <c r="AY61" s="57">
        <f t="shared" si="68"/>
        <v>19.327731092436977</v>
      </c>
      <c r="AZ61" s="57">
        <f t="shared" si="69"/>
        <v>23.52941176470588</v>
      </c>
      <c r="BA61" s="3"/>
      <c r="BB61" s="3"/>
      <c r="BC61" s="57">
        <f>IF(AND(ISNUMBER(AY61),ISNUMBER(AX61)),AY61-AX61,"miss")</f>
        <v>-9.243697478991592</v>
      </c>
      <c r="BD61" s="57">
        <f>IF(AND(ISNUMBER(AZ61),ISNUMBER(AX61)),AZ61-AX61,"miss")</f>
        <v>-5.042016806722689</v>
      </c>
      <c r="BE61" s="57">
        <f>IF(AND(ISNUMBER(AZ61),ISNUMBER(AY61)),AZ61-AY61,"miss")</f>
        <v>4.201680672268903</v>
      </c>
      <c r="BF61" s="57"/>
      <c r="BI61" s="69" t="str">
        <f>AV61</f>
        <v>Exptal</v>
      </c>
      <c r="BJ61" s="70" t="str">
        <f>AW61</f>
        <v>Eddie</v>
      </c>
      <c r="BK61" s="5">
        <f t="shared" si="86"/>
        <v>3.22490309931942</v>
      </c>
      <c r="BL61" s="5">
        <f t="shared" si="70"/>
        <v>3.1304951684997055</v>
      </c>
      <c r="BM61" s="5">
        <f t="shared" si="71"/>
        <v>3.1780497164141406</v>
      </c>
      <c r="BN61" s="3"/>
      <c r="BO61" s="3"/>
      <c r="BP61" s="5">
        <f>IF(AND(ISNUMBER(BL61),ISNUMBER(BK61)),BL61-BK61,"miss")</f>
        <v>-0.09440793081971455</v>
      </c>
      <c r="BQ61" s="5">
        <f>IF(AND(ISNUMBER(BM61),ISNUMBER(BK61)),BM61-BK61,"miss")</f>
        <v>-0.04685338290527952</v>
      </c>
      <c r="BR61" s="5">
        <f>IF(AND(ISNUMBER(BM61),ISNUMBER(BL61)),BM61-BL61,"miss")</f>
        <v>0.04755454791443503</v>
      </c>
      <c r="BS61" s="5"/>
      <c r="BV61" s="69" t="str">
        <f t="shared" si="78"/>
        <v>Exptal</v>
      </c>
      <c r="BW61" s="70" t="str">
        <f t="shared" si="79"/>
        <v>Eddie</v>
      </c>
      <c r="BX61" s="152">
        <f t="shared" si="72"/>
        <v>0.3283591823743521</v>
      </c>
      <c r="BY61" s="152">
        <f t="shared" si="73"/>
        <v>0.3184022478849735</v>
      </c>
      <c r="BZ61" s="152">
        <f t="shared" si="74"/>
        <v>0.32341353678546897</v>
      </c>
      <c r="CA61" s="3"/>
      <c r="CB61" s="3"/>
      <c r="CC61" s="153">
        <f t="shared" si="96"/>
        <v>-0.009956934489378566</v>
      </c>
      <c r="CD61" s="153">
        <f t="shared" si="97"/>
        <v>-0.0049456455888831075</v>
      </c>
      <c r="CE61" s="153">
        <f t="shared" si="98"/>
        <v>0.005011288900495459</v>
      </c>
      <c r="CF61" s="153"/>
    </row>
    <row r="62" spans="2:84" ht="12.75">
      <c r="B62" s="69" t="str">
        <f t="shared" si="80"/>
        <v>Exptal</v>
      </c>
      <c r="C62" s="70" t="str">
        <f t="shared" si="75"/>
        <v>Emlyn</v>
      </c>
      <c r="D62" s="22">
        <v>11.4</v>
      </c>
      <c r="E62" s="22">
        <v>10.8</v>
      </c>
      <c r="F62" s="22">
        <v>11.2</v>
      </c>
      <c r="G62" s="22"/>
      <c r="H62" s="22"/>
      <c r="I62" s="22"/>
      <c r="J62" s="22"/>
      <c r="L62" s="3"/>
      <c r="M62" s="5">
        <f t="shared" si="58"/>
        <v>-0.5999999999999996</v>
      </c>
      <c r="N62" s="5">
        <f t="shared" si="59"/>
        <v>-0.20000000000000107</v>
      </c>
      <c r="O62" s="5">
        <f t="shared" si="60"/>
        <v>0.3999999999999986</v>
      </c>
      <c r="P62" s="5"/>
      <c r="Q62" s="5"/>
      <c r="R62" s="5"/>
      <c r="S62" s="5"/>
      <c r="T62" s="5"/>
      <c r="U62" s="5"/>
      <c r="V62" s="5"/>
      <c r="Y62" s="69" t="str">
        <f t="shared" si="81"/>
        <v>Exptal</v>
      </c>
      <c r="Z62" s="70" t="str">
        <f aca="true" t="shared" si="99" ref="Z62:Z70">C62</f>
        <v>Emlyn</v>
      </c>
      <c r="AA62" s="5">
        <f t="shared" si="61"/>
        <v>243.361335540045</v>
      </c>
      <c r="AB62" s="5">
        <f t="shared" si="62"/>
        <v>237.9546134130174</v>
      </c>
      <c r="AC62" s="5">
        <f t="shared" si="63"/>
        <v>241.59137783010488</v>
      </c>
      <c r="AD62" s="5" t="str">
        <f t="shared" si="64"/>
        <v>miss</v>
      </c>
      <c r="AE62" s="5" t="str">
        <f t="shared" si="65"/>
        <v>miss</v>
      </c>
      <c r="AF62" s="5" t="str">
        <f t="shared" si="66"/>
        <v>miss</v>
      </c>
      <c r="AG62" s="5" t="str">
        <f t="shared" si="67"/>
        <v>miss</v>
      </c>
      <c r="AH62" s="5"/>
      <c r="AI62" s="5"/>
      <c r="AJ62" s="5">
        <f t="shared" si="87"/>
        <v>-5.406722127027592</v>
      </c>
      <c r="AK62" s="5">
        <f t="shared" si="88"/>
        <v>-1.7699577099401154</v>
      </c>
      <c r="AL62" s="5">
        <f t="shared" si="89"/>
        <v>3.636764417087477</v>
      </c>
      <c r="AM62" s="5"/>
      <c r="AN62" s="5"/>
      <c r="AO62" s="5"/>
      <c r="AP62" s="5"/>
      <c r="AQ62" s="5"/>
      <c r="AR62" s="5"/>
      <c r="AS62" s="5"/>
      <c r="AV62" s="69" t="str">
        <f t="shared" si="82"/>
        <v>Exptal</v>
      </c>
      <c r="AW62" s="70" t="str">
        <f t="shared" si="83"/>
        <v>Emlyn</v>
      </c>
      <c r="AX62" s="57">
        <f t="shared" si="77"/>
        <v>42.016806722689076</v>
      </c>
      <c r="AY62" s="57">
        <f t="shared" si="68"/>
        <v>34.45378151260504</v>
      </c>
      <c r="AZ62" s="57">
        <f t="shared" si="69"/>
        <v>40.33613445378151</v>
      </c>
      <c r="BA62" s="3"/>
      <c r="BB62" s="3"/>
      <c r="BC62" s="57">
        <f t="shared" si="90"/>
        <v>-7.563025210084035</v>
      </c>
      <c r="BD62" s="57">
        <f t="shared" si="91"/>
        <v>-1.6806722689075642</v>
      </c>
      <c r="BE62" s="57">
        <f t="shared" si="92"/>
        <v>5.882352941176471</v>
      </c>
      <c r="BF62" s="57"/>
      <c r="BI62" s="69" t="str">
        <f t="shared" si="84"/>
        <v>Exptal</v>
      </c>
      <c r="BJ62" s="70" t="str">
        <f t="shared" si="85"/>
        <v>Emlyn</v>
      </c>
      <c r="BK62" s="5">
        <f t="shared" si="86"/>
        <v>3.3763886032268267</v>
      </c>
      <c r="BL62" s="5">
        <f t="shared" si="70"/>
        <v>3.286335345030997</v>
      </c>
      <c r="BM62" s="5">
        <f t="shared" si="71"/>
        <v>3.3466401061363023</v>
      </c>
      <c r="BN62" s="3"/>
      <c r="BO62" s="3"/>
      <c r="BP62" s="5">
        <f t="shared" si="93"/>
        <v>-0.09005325819582977</v>
      </c>
      <c r="BQ62" s="5">
        <f t="shared" si="94"/>
        <v>-0.029748497090524406</v>
      </c>
      <c r="BR62" s="5">
        <f t="shared" si="95"/>
        <v>0.06030476110530536</v>
      </c>
      <c r="BS62" s="5"/>
      <c r="BV62" s="69" t="str">
        <f t="shared" si="78"/>
        <v>Exptal</v>
      </c>
      <c r="BW62" s="70" t="str">
        <f t="shared" si="79"/>
        <v>Emlyn</v>
      </c>
      <c r="BX62" s="152">
        <f t="shared" si="72"/>
        <v>0.34440731898073373</v>
      </c>
      <c r="BY62" s="152">
        <f t="shared" si="73"/>
        <v>0.33485638447676247</v>
      </c>
      <c r="BZ62" s="152">
        <f t="shared" si="74"/>
        <v>0.341248658637986</v>
      </c>
      <c r="CA62" s="3"/>
      <c r="CB62" s="3"/>
      <c r="CC62" s="153">
        <f t="shared" si="96"/>
        <v>-0.009550934503971265</v>
      </c>
      <c r="CD62" s="153">
        <f t="shared" si="97"/>
        <v>-0.0031586603427477544</v>
      </c>
      <c r="CE62" s="153">
        <f t="shared" si="98"/>
        <v>0.00639227416122351</v>
      </c>
      <c r="CF62" s="153"/>
    </row>
    <row r="63" spans="2:84" ht="12.75">
      <c r="B63" s="69" t="str">
        <f t="shared" si="80"/>
        <v>Exptal</v>
      </c>
      <c r="C63" s="70" t="str">
        <f t="shared" si="75"/>
        <v>Ira</v>
      </c>
      <c r="D63" s="22">
        <v>9.4</v>
      </c>
      <c r="E63" s="22">
        <v>9.8</v>
      </c>
      <c r="F63" s="22">
        <v>9.6</v>
      </c>
      <c r="G63" s="22"/>
      <c r="H63" s="22"/>
      <c r="I63" s="22"/>
      <c r="J63" s="22"/>
      <c r="L63" s="3"/>
      <c r="M63" s="5">
        <f>IF(AND(ISNUMBER(E63),ISNUMBER(D63)),E63-D63,"miss")</f>
        <v>0.40000000000000036</v>
      </c>
      <c r="N63" s="5">
        <f>IF(AND(ISNUMBER(F63),ISNUMBER(D63)),F63-D63,"miss")</f>
        <v>0.1999999999999993</v>
      </c>
      <c r="O63" s="5">
        <f>IF(AND(ISNUMBER(F63),ISNUMBER(E63)),F63-E63,"miss")</f>
        <v>-0.20000000000000107</v>
      </c>
      <c r="P63" s="5"/>
      <c r="Q63" s="5"/>
      <c r="R63" s="5"/>
      <c r="S63" s="5"/>
      <c r="T63" s="5"/>
      <c r="U63" s="5"/>
      <c r="V63" s="5"/>
      <c r="Y63" s="69" t="str">
        <f>B63</f>
        <v>Exptal</v>
      </c>
      <c r="Z63" s="70" t="str">
        <f t="shared" si="99"/>
        <v>Ira</v>
      </c>
      <c r="AA63" s="5">
        <f t="shared" si="61"/>
        <v>224.07096892759583</v>
      </c>
      <c r="AB63" s="5">
        <f t="shared" si="62"/>
        <v>228.23823856765264</v>
      </c>
      <c r="AC63" s="5">
        <f t="shared" si="63"/>
        <v>226.17630984737906</v>
      </c>
      <c r="AD63" s="5" t="str">
        <f t="shared" si="64"/>
        <v>miss</v>
      </c>
      <c r="AE63" s="5" t="str">
        <f t="shared" si="65"/>
        <v>miss</v>
      </c>
      <c r="AF63" s="5" t="str">
        <f t="shared" si="66"/>
        <v>miss</v>
      </c>
      <c r="AG63" s="5" t="str">
        <f t="shared" si="67"/>
        <v>miss</v>
      </c>
      <c r="AH63" s="5"/>
      <c r="AI63" s="5"/>
      <c r="AJ63" s="5">
        <f>IF(AND(ISNUMBER(AB63),ISNUMBER(AA63)),AB63-AA63,"miss")</f>
        <v>4.167269640056816</v>
      </c>
      <c r="AK63" s="5">
        <f>IF(AND(ISNUMBER(AC63),ISNUMBER(AA63)),AC63-AA63,"miss")</f>
        <v>2.105340919783231</v>
      </c>
      <c r="AL63" s="5">
        <f>IF(AND(ISNUMBER(AC63),ISNUMBER(AB63)),AC63-AB63,"miss")</f>
        <v>-2.0619287202735848</v>
      </c>
      <c r="AM63" s="5"/>
      <c r="AN63" s="5"/>
      <c r="AO63" s="5"/>
      <c r="AP63" s="5"/>
      <c r="AQ63" s="5"/>
      <c r="AR63" s="5"/>
      <c r="AS63" s="5"/>
      <c r="AV63" s="69" t="str">
        <f>Y63</f>
        <v>Exptal</v>
      </c>
      <c r="AW63" s="70" t="str">
        <f>Z63</f>
        <v>Ira</v>
      </c>
      <c r="AX63" s="57">
        <f t="shared" si="77"/>
        <v>15.126050420168067</v>
      </c>
      <c r="AY63" s="57">
        <f t="shared" si="68"/>
        <v>19.327731092436977</v>
      </c>
      <c r="AZ63" s="57">
        <f t="shared" si="69"/>
        <v>16.80672268907563</v>
      </c>
      <c r="BA63" s="3"/>
      <c r="BB63" s="3"/>
      <c r="BC63" s="57">
        <f>IF(AND(ISNUMBER(AY63),ISNUMBER(AX63)),AY63-AX63,"miss")</f>
        <v>4.20168067226891</v>
      </c>
      <c r="BD63" s="57">
        <f>IF(AND(ISNUMBER(AZ63),ISNUMBER(AX63)),AZ63-AX63,"miss")</f>
        <v>1.6806722689075642</v>
      </c>
      <c r="BE63" s="57">
        <f>IF(AND(ISNUMBER(AZ63),ISNUMBER(AY63)),AZ63-AY63,"miss")</f>
        <v>-2.5210084033613462</v>
      </c>
      <c r="BF63" s="57"/>
      <c r="BI63" s="69" t="str">
        <f>AV63</f>
        <v>Exptal</v>
      </c>
      <c r="BJ63" s="70" t="str">
        <f>AW63</f>
        <v>Ira</v>
      </c>
      <c r="BK63" s="5">
        <f t="shared" si="86"/>
        <v>3.0659419433511785</v>
      </c>
      <c r="BL63" s="5">
        <f t="shared" si="70"/>
        <v>3.1304951684997055</v>
      </c>
      <c r="BM63" s="5">
        <f t="shared" si="71"/>
        <v>3.0983866769659336</v>
      </c>
      <c r="BN63" s="3"/>
      <c r="BO63" s="3"/>
      <c r="BP63" s="5">
        <f>IF(AND(ISNUMBER(BL63),ISNUMBER(BK63)),BL63-BK63,"miss")</f>
        <v>0.06455322514852702</v>
      </c>
      <c r="BQ63" s="5">
        <f>IF(AND(ISNUMBER(BM63),ISNUMBER(BK63)),BM63-BK63,"miss")</f>
        <v>0.032444733614755084</v>
      </c>
      <c r="BR63" s="5">
        <f>IF(AND(ISNUMBER(BM63),ISNUMBER(BL63)),BM63-BL63,"miss")</f>
        <v>-0.03210849153377193</v>
      </c>
      <c r="BS63" s="5"/>
      <c r="BV63" s="69" t="str">
        <f>BI63</f>
        <v>Exptal</v>
      </c>
      <c r="BW63" s="70" t="str">
        <f>BJ63</f>
        <v>Ira</v>
      </c>
      <c r="BX63" s="152">
        <f t="shared" si="72"/>
        <v>0.3116128333286751</v>
      </c>
      <c r="BY63" s="152">
        <f t="shared" si="73"/>
        <v>0.3184022478849735</v>
      </c>
      <c r="BZ63" s="152">
        <f t="shared" si="74"/>
        <v>0.3150233452229202</v>
      </c>
      <c r="CA63" s="3"/>
      <c r="CB63" s="3"/>
      <c r="CC63" s="153">
        <f>IF(AND(ISNUMBER(BY63),ISNUMBER(BX63)),BY63-BX63,"miss")</f>
        <v>0.00678941455629839</v>
      </c>
      <c r="CD63" s="153">
        <f>IF(AND(ISNUMBER(BZ63),ISNUMBER(BX63)),BZ63-BX63,"miss")</f>
        <v>0.003410511894245072</v>
      </c>
      <c r="CE63" s="153">
        <f>IF(AND(ISNUMBER(BZ63),ISNUMBER(BY63)),BZ63-BY63,"miss")</f>
        <v>-0.003378902662053318</v>
      </c>
      <c r="CF63" s="153"/>
    </row>
    <row r="64" spans="2:84" ht="12.75">
      <c r="B64" s="69" t="str">
        <f t="shared" si="80"/>
        <v>Exptal</v>
      </c>
      <c r="C64" s="70" t="str">
        <f t="shared" si="75"/>
        <v>Jade</v>
      </c>
      <c r="D64" s="22">
        <v>13</v>
      </c>
      <c r="E64" s="22">
        <v>12.1</v>
      </c>
      <c r="F64" s="22">
        <v>13.3</v>
      </c>
      <c r="G64" s="22"/>
      <c r="H64" s="22"/>
      <c r="I64" s="22"/>
      <c r="J64" s="22"/>
      <c r="L64" s="3"/>
      <c r="M64" s="5">
        <f>IF(AND(ISNUMBER(E64),ISNUMBER(D64)),E64-D64,"miss")</f>
        <v>-0.9000000000000004</v>
      </c>
      <c r="N64" s="5">
        <f>IF(AND(ISNUMBER(F64),ISNUMBER(D64)),F64-D64,"miss")</f>
        <v>0.3000000000000007</v>
      </c>
      <c r="O64" s="5">
        <f>IF(AND(ISNUMBER(F64),ISNUMBER(E64)),F64-E64,"miss")</f>
        <v>1.200000000000001</v>
      </c>
      <c r="P64" s="5"/>
      <c r="Q64" s="5"/>
      <c r="R64" s="5"/>
      <c r="S64" s="5"/>
      <c r="T64" s="5"/>
      <c r="U64" s="5"/>
      <c r="V64" s="5"/>
      <c r="Y64" s="69" t="str">
        <f>B64</f>
        <v>Exptal</v>
      </c>
      <c r="Z64" s="70" t="str">
        <f t="shared" si="99"/>
        <v>Jade</v>
      </c>
      <c r="AA64" s="5">
        <f t="shared" si="61"/>
        <v>256.49493574615366</v>
      </c>
      <c r="AB64" s="5">
        <f t="shared" si="62"/>
        <v>249.32054526026954</v>
      </c>
      <c r="AC64" s="5">
        <f t="shared" si="63"/>
        <v>258.7764035227708</v>
      </c>
      <c r="AD64" s="5" t="str">
        <f t="shared" si="64"/>
        <v>miss</v>
      </c>
      <c r="AE64" s="5" t="str">
        <f t="shared" si="65"/>
        <v>miss</v>
      </c>
      <c r="AF64" s="5" t="str">
        <f t="shared" si="66"/>
        <v>miss</v>
      </c>
      <c r="AG64" s="5" t="str">
        <f t="shared" si="67"/>
        <v>miss</v>
      </c>
      <c r="AH64" s="5"/>
      <c r="AI64" s="5"/>
      <c r="AJ64" s="5">
        <f>IF(AND(ISNUMBER(AB64),ISNUMBER(AA64)),AB64-AA64,"miss")</f>
        <v>-7.174390485884118</v>
      </c>
      <c r="AK64" s="5">
        <f>IF(AND(ISNUMBER(AC64),ISNUMBER(AA64)),AC64-AA64,"miss")</f>
        <v>2.2814677766171485</v>
      </c>
      <c r="AL64" s="5">
        <f>IF(AND(ISNUMBER(AC64),ISNUMBER(AB64)),AC64-AB64,"miss")</f>
        <v>9.455858262501266</v>
      </c>
      <c r="AM64" s="5"/>
      <c r="AN64" s="5"/>
      <c r="AO64" s="5"/>
      <c r="AP64" s="5"/>
      <c r="AQ64" s="5"/>
      <c r="AR64" s="5"/>
      <c r="AS64" s="5"/>
      <c r="AV64" s="69" t="str">
        <f>Y64</f>
        <v>Exptal</v>
      </c>
      <c r="AW64" s="70" t="str">
        <f>Z64</f>
        <v>Jade</v>
      </c>
      <c r="AX64" s="57">
        <f t="shared" si="77"/>
        <v>68.0672268907563</v>
      </c>
      <c r="AY64" s="57">
        <f t="shared" si="68"/>
        <v>53.78151260504202</v>
      </c>
      <c r="AZ64" s="57">
        <f t="shared" si="69"/>
        <v>73.94957983193278</v>
      </c>
      <c r="BA64" s="3"/>
      <c r="BB64" s="3"/>
      <c r="BC64" s="57">
        <f>IF(AND(ISNUMBER(AY64),ISNUMBER(AX64)),AY64-AX64,"miss")</f>
        <v>-14.285714285714285</v>
      </c>
      <c r="BD64" s="57">
        <f>IF(AND(ISNUMBER(AZ64),ISNUMBER(AX64)),AZ64-AX64,"miss")</f>
        <v>5.882352941176478</v>
      </c>
      <c r="BE64" s="57">
        <f>IF(AND(ISNUMBER(AZ64),ISNUMBER(AY64)),AZ64-AY64,"miss")</f>
        <v>20.168067226890763</v>
      </c>
      <c r="BF64" s="57"/>
      <c r="BI64" s="69" t="str">
        <f>AV64</f>
        <v>Exptal</v>
      </c>
      <c r="BJ64" s="70" t="str">
        <f>AW64</f>
        <v>Jade</v>
      </c>
      <c r="BK64" s="5">
        <f t="shared" si="86"/>
        <v>3.605551275463989</v>
      </c>
      <c r="BL64" s="5">
        <f t="shared" si="70"/>
        <v>3.478505426185217</v>
      </c>
      <c r="BM64" s="5">
        <f t="shared" si="71"/>
        <v>3.646916505762094</v>
      </c>
      <c r="BN64" s="3"/>
      <c r="BO64" s="3"/>
      <c r="BP64" s="5">
        <f>IF(AND(ISNUMBER(BL64),ISNUMBER(BK64)),BL64-BK64,"miss")</f>
        <v>-0.12704584927877205</v>
      </c>
      <c r="BQ64" s="5">
        <f>IF(AND(ISNUMBER(BM64),ISNUMBER(BK64)),BM64-BK64,"miss")</f>
        <v>0.041365230298104905</v>
      </c>
      <c r="BR64" s="5">
        <f>IF(AND(ISNUMBER(BM64),ISNUMBER(BL64)),BM64-BL64,"miss")</f>
        <v>0.16841107957687695</v>
      </c>
      <c r="BS64" s="5"/>
      <c r="BV64" s="69" t="str">
        <f>BI64</f>
        <v>Exptal</v>
      </c>
      <c r="BW64" s="70" t="str">
        <f>BJ64</f>
        <v>Jade</v>
      </c>
      <c r="BX64" s="152">
        <f t="shared" si="72"/>
        <v>0.36886298422662445</v>
      </c>
      <c r="BY64" s="152">
        <f t="shared" si="73"/>
        <v>0.35527749346034315</v>
      </c>
      <c r="BZ64" s="152">
        <f t="shared" si="74"/>
        <v>0.37330162485513574</v>
      </c>
      <c r="CA64" s="3"/>
      <c r="CB64" s="3"/>
      <c r="CC64" s="153">
        <f>IF(AND(ISNUMBER(BY64),ISNUMBER(BX64)),BY64-BX64,"miss")</f>
        <v>-0.013585490766281294</v>
      </c>
      <c r="CD64" s="153">
        <f>IF(AND(ISNUMBER(BZ64),ISNUMBER(BX64)),BZ64-BX64,"miss")</f>
        <v>0.004438640628511292</v>
      </c>
      <c r="CE64" s="153">
        <f>IF(AND(ISNUMBER(BZ64),ISNUMBER(BY64)),BZ64-BY64,"miss")</f>
        <v>0.018024131394792586</v>
      </c>
      <c r="CF64" s="153"/>
    </row>
    <row r="65" spans="2:84" ht="12.75">
      <c r="B65" s="69" t="str">
        <f t="shared" si="80"/>
        <v>Exptal</v>
      </c>
      <c r="C65" s="70" t="str">
        <f t="shared" si="75"/>
        <v>Jan</v>
      </c>
      <c r="D65" s="22">
        <v>8.9</v>
      </c>
      <c r="E65" s="22">
        <v>7.2</v>
      </c>
      <c r="F65" s="22">
        <v>7.6</v>
      </c>
      <c r="G65" s="22"/>
      <c r="H65" s="22"/>
      <c r="I65" s="22"/>
      <c r="J65" s="22"/>
      <c r="L65" s="3"/>
      <c r="M65" s="5">
        <f t="shared" si="58"/>
        <v>-1.7000000000000002</v>
      </c>
      <c r="N65" s="5">
        <f t="shared" si="59"/>
        <v>-1.3000000000000007</v>
      </c>
      <c r="O65" s="5">
        <f t="shared" si="60"/>
        <v>0.39999999999999947</v>
      </c>
      <c r="P65" s="5"/>
      <c r="Q65" s="5"/>
      <c r="R65" s="5"/>
      <c r="S65" s="5"/>
      <c r="T65" s="5"/>
      <c r="U65" s="5"/>
      <c r="V65" s="5"/>
      <c r="Y65" s="69" t="str">
        <f t="shared" si="81"/>
        <v>Exptal</v>
      </c>
      <c r="Z65" s="70" t="str">
        <f t="shared" si="99"/>
        <v>Jan</v>
      </c>
      <c r="AA65" s="5">
        <f t="shared" si="61"/>
        <v>218.60512767380942</v>
      </c>
      <c r="AB65" s="5">
        <f t="shared" si="62"/>
        <v>197.40810260220096</v>
      </c>
      <c r="AC65" s="5">
        <f t="shared" si="63"/>
        <v>202.81482472922852</v>
      </c>
      <c r="AD65" s="5" t="str">
        <f t="shared" si="64"/>
        <v>miss</v>
      </c>
      <c r="AE65" s="5" t="str">
        <f t="shared" si="65"/>
        <v>miss</v>
      </c>
      <c r="AF65" s="5" t="str">
        <f t="shared" si="66"/>
        <v>miss</v>
      </c>
      <c r="AG65" s="5" t="str">
        <f t="shared" si="67"/>
        <v>miss</v>
      </c>
      <c r="AH65" s="5"/>
      <c r="AI65" s="5"/>
      <c r="AJ65" s="5">
        <f t="shared" si="87"/>
        <v>-21.197025071608465</v>
      </c>
      <c r="AK65" s="5">
        <f t="shared" si="88"/>
        <v>-15.790302944580901</v>
      </c>
      <c r="AL65" s="5">
        <f t="shared" si="89"/>
        <v>5.406722127027564</v>
      </c>
      <c r="AM65" s="5"/>
      <c r="AN65" s="5"/>
      <c r="AO65" s="5"/>
      <c r="AP65" s="5"/>
      <c r="AQ65" s="5"/>
      <c r="AR65" s="5"/>
      <c r="AS65" s="5"/>
      <c r="AV65" s="69" t="str">
        <f t="shared" si="82"/>
        <v>Exptal</v>
      </c>
      <c r="AW65" s="70" t="str">
        <f t="shared" si="83"/>
        <v>Jan</v>
      </c>
      <c r="AX65" s="57">
        <f t="shared" si="77"/>
        <v>7.563025210084033</v>
      </c>
      <c r="AY65" s="57">
        <f t="shared" si="68"/>
        <v>1.680672268907563</v>
      </c>
      <c r="AZ65" s="57">
        <f t="shared" si="69"/>
        <v>3.361344537815126</v>
      </c>
      <c r="BA65" s="3"/>
      <c r="BB65" s="3"/>
      <c r="BC65" s="57">
        <f t="shared" si="90"/>
        <v>-5.88235294117647</v>
      </c>
      <c r="BD65" s="57">
        <f t="shared" si="91"/>
        <v>-4.201680672268907</v>
      </c>
      <c r="BE65" s="57">
        <f t="shared" si="92"/>
        <v>1.680672268907563</v>
      </c>
      <c r="BF65" s="57"/>
      <c r="BI65" s="69" t="str">
        <f t="shared" si="84"/>
        <v>Exptal</v>
      </c>
      <c r="BJ65" s="70" t="str">
        <f t="shared" si="85"/>
        <v>Jan</v>
      </c>
      <c r="BK65" s="5">
        <f t="shared" si="86"/>
        <v>2.9832867780352594</v>
      </c>
      <c r="BL65" s="5">
        <f t="shared" si="70"/>
        <v>2.6832815729997477</v>
      </c>
      <c r="BM65" s="5">
        <f t="shared" si="71"/>
        <v>2.756809750418044</v>
      </c>
      <c r="BN65" s="3"/>
      <c r="BO65" s="3"/>
      <c r="BP65" s="5">
        <f t="shared" si="93"/>
        <v>-0.30000520503551176</v>
      </c>
      <c r="BQ65" s="5">
        <f t="shared" si="94"/>
        <v>-0.22647702761721522</v>
      </c>
      <c r="BR65" s="5">
        <f t="shared" si="95"/>
        <v>0.07352817741829654</v>
      </c>
      <c r="BS65" s="5"/>
      <c r="BV65" s="69" t="str">
        <f aca="true" t="shared" si="100" ref="BV65:BV70">BI65</f>
        <v>Exptal</v>
      </c>
      <c r="BW65" s="70" t="str">
        <f aca="true" t="shared" si="101" ref="BW65:BW70">BJ65</f>
        <v>Jan</v>
      </c>
      <c r="BX65" s="152">
        <f t="shared" si="72"/>
        <v>0.3029411138077166</v>
      </c>
      <c r="BY65" s="152">
        <f t="shared" si="73"/>
        <v>0.27165712367757405</v>
      </c>
      <c r="BZ65" s="152">
        <f t="shared" si="74"/>
        <v>0.2792980576692852</v>
      </c>
      <c r="CA65" s="3"/>
      <c r="CB65" s="3"/>
      <c r="CC65" s="153">
        <f aca="true" t="shared" si="102" ref="CC65:CC70">IF(AND(ISNUMBER(BY65),ISNUMBER(BX65)),BY65-BX65,"miss")</f>
        <v>-0.03128399013014255</v>
      </c>
      <c r="CD65" s="153">
        <f aca="true" t="shared" si="103" ref="CD65:CD70">IF(AND(ISNUMBER(BZ65),ISNUMBER(BX65)),BZ65-BX65,"miss")</f>
        <v>-0.023643056138431373</v>
      </c>
      <c r="CE65" s="153">
        <f aca="true" t="shared" si="104" ref="CE65:CE70">IF(AND(ISNUMBER(BZ65),ISNUMBER(BY65)),BZ65-BY65,"miss")</f>
        <v>0.007640933991711174</v>
      </c>
      <c r="CF65" s="153"/>
    </row>
    <row r="66" spans="2:84" ht="12.75">
      <c r="B66" s="69" t="str">
        <f t="shared" si="80"/>
        <v>Exptal</v>
      </c>
      <c r="C66" s="70" t="str">
        <f t="shared" si="75"/>
        <v>Jayden</v>
      </c>
      <c r="D66" s="22">
        <v>13.3</v>
      </c>
      <c r="E66" s="22">
        <v>12.4</v>
      </c>
      <c r="F66" s="22">
        <v>11</v>
      </c>
      <c r="G66" s="22"/>
      <c r="H66" s="22"/>
      <c r="I66" s="22"/>
      <c r="J66" s="22"/>
      <c r="L66" s="3"/>
      <c r="M66" s="5">
        <f t="shared" si="58"/>
        <v>-0.9000000000000004</v>
      </c>
      <c r="N66" s="5">
        <f t="shared" si="59"/>
        <v>-2.3000000000000007</v>
      </c>
      <c r="O66" s="5">
        <f t="shared" si="60"/>
        <v>-1.4000000000000004</v>
      </c>
      <c r="P66" s="5"/>
      <c r="Q66" s="5"/>
      <c r="R66" s="5"/>
      <c r="S66" s="5"/>
      <c r="T66" s="5"/>
      <c r="U66" s="5"/>
      <c r="V66" s="5"/>
      <c r="Y66" s="69" t="str">
        <f t="shared" si="81"/>
        <v>Exptal</v>
      </c>
      <c r="Z66" s="70" t="str">
        <f t="shared" si="99"/>
        <v>Jayden</v>
      </c>
      <c r="AA66" s="5">
        <f t="shared" si="61"/>
        <v>258.7764035227708</v>
      </c>
      <c r="AB66" s="5">
        <f t="shared" si="62"/>
        <v>251.76964726109912</v>
      </c>
      <c r="AC66" s="5">
        <f t="shared" si="63"/>
        <v>239.78952727983707</v>
      </c>
      <c r="AD66" s="5" t="str">
        <f t="shared" si="64"/>
        <v>miss</v>
      </c>
      <c r="AE66" s="5" t="str">
        <f t="shared" si="65"/>
        <v>miss</v>
      </c>
      <c r="AF66" s="5" t="str">
        <f t="shared" si="66"/>
        <v>miss</v>
      </c>
      <c r="AG66" s="5" t="str">
        <f t="shared" si="67"/>
        <v>miss</v>
      </c>
      <c r="AH66" s="5"/>
      <c r="AI66" s="5"/>
      <c r="AJ66" s="5">
        <f t="shared" si="87"/>
        <v>-7.006756261671683</v>
      </c>
      <c r="AK66" s="5">
        <f t="shared" si="88"/>
        <v>-18.986876242933732</v>
      </c>
      <c r="AL66" s="5">
        <f t="shared" si="89"/>
        <v>-11.98011998126205</v>
      </c>
      <c r="AM66" s="5"/>
      <c r="AN66" s="5"/>
      <c r="AO66" s="5"/>
      <c r="AP66" s="5"/>
      <c r="AQ66" s="5"/>
      <c r="AR66" s="5"/>
      <c r="AS66" s="5"/>
      <c r="AV66" s="69" t="str">
        <f t="shared" si="82"/>
        <v>Exptal</v>
      </c>
      <c r="AW66" s="70" t="str">
        <f t="shared" si="83"/>
        <v>Jayden</v>
      </c>
      <c r="AX66" s="57">
        <f t="shared" si="77"/>
        <v>73.94957983193278</v>
      </c>
      <c r="AY66" s="57">
        <f t="shared" si="68"/>
        <v>58.82352941176471</v>
      </c>
      <c r="AZ66" s="57">
        <f t="shared" si="69"/>
        <v>36.97478991596639</v>
      </c>
      <c r="BA66" s="3"/>
      <c r="BB66" s="3"/>
      <c r="BC66" s="57">
        <f t="shared" si="90"/>
        <v>-15.12605042016807</v>
      </c>
      <c r="BD66" s="57">
        <f t="shared" si="91"/>
        <v>-36.97478991596639</v>
      </c>
      <c r="BE66" s="57">
        <f t="shared" si="92"/>
        <v>-21.84873949579832</v>
      </c>
      <c r="BF66" s="57"/>
      <c r="BI66" s="69" t="str">
        <f t="shared" si="84"/>
        <v>Exptal</v>
      </c>
      <c r="BJ66" s="70" t="str">
        <f t="shared" si="85"/>
        <v>Jayden</v>
      </c>
      <c r="BK66" s="5">
        <f t="shared" si="86"/>
        <v>3.646916505762094</v>
      </c>
      <c r="BL66" s="5">
        <f t="shared" si="70"/>
        <v>3.521363372331802</v>
      </c>
      <c r="BM66" s="5">
        <f t="shared" si="71"/>
        <v>3.3166247903554</v>
      </c>
      <c r="BN66" s="3"/>
      <c r="BO66" s="3"/>
      <c r="BP66" s="5">
        <f t="shared" si="93"/>
        <v>-0.12555313343029217</v>
      </c>
      <c r="BQ66" s="5">
        <f t="shared" si="94"/>
        <v>-0.3302917154066942</v>
      </c>
      <c r="BR66" s="5">
        <f t="shared" si="95"/>
        <v>-0.20473858197640205</v>
      </c>
      <c r="BS66" s="5"/>
      <c r="BV66" s="69" t="str">
        <f t="shared" si="100"/>
        <v>Exptal</v>
      </c>
      <c r="BW66" s="70" t="str">
        <f t="shared" si="101"/>
        <v>Jayden</v>
      </c>
      <c r="BX66" s="152">
        <f t="shared" si="72"/>
        <v>0.37330162485513574</v>
      </c>
      <c r="BY66" s="152">
        <f t="shared" si="73"/>
        <v>0.3598526630123081</v>
      </c>
      <c r="BZ66" s="152">
        <f t="shared" si="74"/>
        <v>0.3380652547803307</v>
      </c>
      <c r="CA66" s="3"/>
      <c r="CB66" s="3"/>
      <c r="CC66" s="153">
        <f t="shared" si="102"/>
        <v>-0.013448961842827623</v>
      </c>
      <c r="CD66" s="153">
        <f t="shared" si="103"/>
        <v>-0.03523637007480501</v>
      </c>
      <c r="CE66" s="153">
        <f t="shared" si="104"/>
        <v>-0.02178740823197739</v>
      </c>
      <c r="CF66" s="153"/>
    </row>
    <row r="67" spans="2:84" ht="12.75">
      <c r="B67" s="69" t="str">
        <f t="shared" si="80"/>
        <v>Exptal</v>
      </c>
      <c r="C67" s="70" t="str">
        <f t="shared" si="75"/>
        <v>Jesse</v>
      </c>
      <c r="D67" s="22">
        <v>15.9</v>
      </c>
      <c r="E67" s="22">
        <v>12</v>
      </c>
      <c r="F67" s="22">
        <v>16.7</v>
      </c>
      <c r="G67" s="22"/>
      <c r="H67" s="22"/>
      <c r="I67" s="22"/>
      <c r="J67" s="22"/>
      <c r="L67" s="3"/>
      <c r="M67" s="5">
        <f>IF(AND(ISNUMBER(E67),ISNUMBER(D67)),E67-D67,"miss")</f>
        <v>-3.9000000000000004</v>
      </c>
      <c r="N67" s="5">
        <f>IF(AND(ISNUMBER(F67),ISNUMBER(D67)),F67-D67,"miss")</f>
        <v>0.7999999999999989</v>
      </c>
      <c r="O67" s="5">
        <f>IF(AND(ISNUMBER(F67),ISNUMBER(E67)),F67-E67,"miss")</f>
        <v>4.699999999999999</v>
      </c>
      <c r="P67" s="5"/>
      <c r="Q67" s="5"/>
      <c r="R67" s="5"/>
      <c r="S67" s="5"/>
      <c r="T67" s="5"/>
      <c r="U67" s="5"/>
      <c r="V67" s="5"/>
      <c r="Y67" s="69" t="str">
        <f>B67</f>
        <v>Exptal</v>
      </c>
      <c r="Z67" s="70" t="str">
        <f t="shared" si="99"/>
        <v>Jesse</v>
      </c>
      <c r="AA67" s="5">
        <f t="shared" si="61"/>
        <v>276.6319109226186</v>
      </c>
      <c r="AB67" s="5">
        <f t="shared" si="62"/>
        <v>248.49066497880003</v>
      </c>
      <c r="AC67" s="5">
        <f t="shared" si="63"/>
        <v>281.54087194227094</v>
      </c>
      <c r="AD67" s="5" t="str">
        <f t="shared" si="64"/>
        <v>miss</v>
      </c>
      <c r="AE67" s="5" t="str">
        <f t="shared" si="65"/>
        <v>miss</v>
      </c>
      <c r="AF67" s="5" t="str">
        <f t="shared" si="66"/>
        <v>miss</v>
      </c>
      <c r="AG67" s="5" t="str">
        <f t="shared" si="67"/>
        <v>miss</v>
      </c>
      <c r="AH67" s="5"/>
      <c r="AI67" s="5"/>
      <c r="AJ67" s="5">
        <f>IF(AND(ISNUMBER(AB67),ISNUMBER(AA67)),AB67-AA67,"miss")</f>
        <v>-28.141245943818575</v>
      </c>
      <c r="AK67" s="5">
        <f>IF(AND(ISNUMBER(AC67),ISNUMBER(AA67)),AC67-AA67,"miss")</f>
        <v>4.908961019652338</v>
      </c>
      <c r="AL67" s="5">
        <f>IF(AND(ISNUMBER(AC67),ISNUMBER(AB67)),AC67-AB67,"miss")</f>
        <v>33.05020696347091</v>
      </c>
      <c r="AM67" s="5"/>
      <c r="AN67" s="5"/>
      <c r="AO67" s="5"/>
      <c r="AP67" s="5"/>
      <c r="AQ67" s="5"/>
      <c r="AR67" s="5"/>
      <c r="AS67" s="5"/>
      <c r="AV67" s="69" t="str">
        <f>Y67</f>
        <v>Exptal</v>
      </c>
      <c r="AW67" s="70" t="str">
        <f>Z67</f>
        <v>Jesse</v>
      </c>
      <c r="AX67" s="57">
        <f t="shared" si="77"/>
        <v>95.7983193277311</v>
      </c>
      <c r="AY67" s="57">
        <f t="shared" si="68"/>
        <v>51.26050420168067</v>
      </c>
      <c r="AZ67" s="57">
        <f t="shared" si="69"/>
        <v>99.15966386554622</v>
      </c>
      <c r="BA67" s="3"/>
      <c r="BB67" s="3"/>
      <c r="BC67" s="57">
        <f>IF(AND(ISNUMBER(AY67),ISNUMBER(AX67)),AY67-AX67,"miss")</f>
        <v>-44.537815126050425</v>
      </c>
      <c r="BD67" s="57">
        <f>IF(AND(ISNUMBER(AZ67),ISNUMBER(AX67)),AZ67-AX67,"miss")</f>
        <v>3.3613445378151283</v>
      </c>
      <c r="BE67" s="57">
        <f>IF(AND(ISNUMBER(AZ67),ISNUMBER(AY67)),AZ67-AY67,"miss")</f>
        <v>47.899159663865554</v>
      </c>
      <c r="BF67" s="57"/>
      <c r="BI67" s="69" t="str">
        <f>AV67</f>
        <v>Exptal</v>
      </c>
      <c r="BJ67" s="70" t="str">
        <f>AW67</f>
        <v>Jesse</v>
      </c>
      <c r="BK67" s="5">
        <f t="shared" si="86"/>
        <v>3.987480407475377</v>
      </c>
      <c r="BL67" s="5">
        <f t="shared" si="70"/>
        <v>3.4641016151377544</v>
      </c>
      <c r="BM67" s="5">
        <f t="shared" si="71"/>
        <v>4.08656334834051</v>
      </c>
      <c r="BN67" s="3"/>
      <c r="BO67" s="3"/>
      <c r="BP67" s="5">
        <f>IF(AND(ISNUMBER(BL67),ISNUMBER(BK67)),BL67-BK67,"miss")</f>
        <v>-0.5233787923376227</v>
      </c>
      <c r="BQ67" s="5">
        <f>IF(AND(ISNUMBER(BM67),ISNUMBER(BK67)),BM67-BK67,"miss")</f>
        <v>0.09908294086513303</v>
      </c>
      <c r="BR67" s="5">
        <f>IF(AND(ISNUMBER(BM67),ISNUMBER(BL67)),BM67-BL67,"miss")</f>
        <v>0.6224617332027558</v>
      </c>
      <c r="BS67" s="5"/>
      <c r="BV67" s="69" t="str">
        <f t="shared" si="100"/>
        <v>Exptal</v>
      </c>
      <c r="BW67" s="70" t="str">
        <f t="shared" si="101"/>
        <v>Jesse</v>
      </c>
      <c r="BX67" s="152">
        <f t="shared" si="72"/>
        <v>0.4101512530517051</v>
      </c>
      <c r="BY67" s="152">
        <f t="shared" si="73"/>
        <v>0.3537416058896715</v>
      </c>
      <c r="BZ67" s="152">
        <f t="shared" si="74"/>
        <v>0.4209813701965136</v>
      </c>
      <c r="CA67" s="3"/>
      <c r="CB67" s="3"/>
      <c r="CC67" s="153">
        <f t="shared" si="102"/>
        <v>-0.05640964716203356</v>
      </c>
      <c r="CD67" s="153">
        <f t="shared" si="103"/>
        <v>0.010830117144808526</v>
      </c>
      <c r="CE67" s="153">
        <f t="shared" si="104"/>
        <v>0.06723976430684209</v>
      </c>
      <c r="CF67" s="153"/>
    </row>
    <row r="68" spans="2:84" ht="12.75">
      <c r="B68" s="69" t="str">
        <f t="shared" si="80"/>
        <v>Exptal</v>
      </c>
      <c r="C68" s="70" t="str">
        <f t="shared" si="75"/>
        <v>Jo</v>
      </c>
      <c r="D68" s="22">
        <v>12.2</v>
      </c>
      <c r="E68" s="22">
        <v>9.3</v>
      </c>
      <c r="F68" s="22">
        <v>8.7</v>
      </c>
      <c r="G68" s="22"/>
      <c r="H68" s="22"/>
      <c r="I68" s="22"/>
      <c r="J68" s="22"/>
      <c r="L68" s="3"/>
      <c r="M68" s="5">
        <f t="shared" si="58"/>
        <v>-2.8999999999999986</v>
      </c>
      <c r="N68" s="5">
        <f t="shared" si="59"/>
        <v>-3.5</v>
      </c>
      <c r="O68" s="5">
        <f t="shared" si="60"/>
        <v>-0.6000000000000014</v>
      </c>
      <c r="P68" s="5"/>
      <c r="Q68" s="5"/>
      <c r="R68" s="5"/>
      <c r="S68" s="5"/>
      <c r="T68" s="5"/>
      <c r="U68" s="5"/>
      <c r="V68" s="5"/>
      <c r="Y68" s="69" t="str">
        <f t="shared" si="81"/>
        <v>Exptal</v>
      </c>
      <c r="Z68" s="70" t="str">
        <f t="shared" si="99"/>
        <v>Jo</v>
      </c>
      <c r="AA68" s="5">
        <f t="shared" si="61"/>
        <v>250.14359517392109</v>
      </c>
      <c r="AB68" s="5">
        <f t="shared" si="62"/>
        <v>223.00144001592105</v>
      </c>
      <c r="AC68" s="5">
        <f t="shared" si="63"/>
        <v>216.33230256605378</v>
      </c>
      <c r="AD68" s="5" t="str">
        <f t="shared" si="64"/>
        <v>miss</v>
      </c>
      <c r="AE68" s="5" t="str">
        <f t="shared" si="65"/>
        <v>miss</v>
      </c>
      <c r="AF68" s="5" t="str">
        <f t="shared" si="66"/>
        <v>miss</v>
      </c>
      <c r="AG68" s="5" t="str">
        <f t="shared" si="67"/>
        <v>miss</v>
      </c>
      <c r="AH68" s="5"/>
      <c r="AI68" s="5"/>
      <c r="AJ68" s="5">
        <f t="shared" si="87"/>
        <v>-27.142155158000037</v>
      </c>
      <c r="AK68" s="5">
        <f t="shared" si="88"/>
        <v>-33.8112926078673</v>
      </c>
      <c r="AL68" s="5">
        <f t="shared" si="89"/>
        <v>-6.669137449867264</v>
      </c>
      <c r="AM68" s="5"/>
      <c r="AN68" s="5"/>
      <c r="AO68" s="5"/>
      <c r="AP68" s="5"/>
      <c r="AQ68" s="5"/>
      <c r="AR68" s="5"/>
      <c r="AS68" s="5"/>
      <c r="AV68" s="69" t="str">
        <f t="shared" si="82"/>
        <v>Exptal</v>
      </c>
      <c r="AW68" s="70" t="str">
        <f t="shared" si="83"/>
        <v>Jo</v>
      </c>
      <c r="AX68" s="57">
        <f t="shared" si="77"/>
        <v>57.14285714285714</v>
      </c>
      <c r="AY68" s="57">
        <f t="shared" si="68"/>
        <v>12.605042016806722</v>
      </c>
      <c r="AZ68" s="57">
        <f t="shared" si="69"/>
        <v>6.722689075630252</v>
      </c>
      <c r="BA68" s="3"/>
      <c r="BB68" s="3"/>
      <c r="BC68" s="57">
        <f t="shared" si="90"/>
        <v>-44.53781512605042</v>
      </c>
      <c r="BD68" s="57">
        <f t="shared" si="91"/>
        <v>-50.42016806722689</v>
      </c>
      <c r="BE68" s="57">
        <f t="shared" si="92"/>
        <v>-5.88235294117647</v>
      </c>
      <c r="BF68" s="57"/>
      <c r="BI68" s="69" t="str">
        <f t="shared" si="84"/>
        <v>Exptal</v>
      </c>
      <c r="BJ68" s="70" t="str">
        <f t="shared" si="85"/>
        <v>Jo</v>
      </c>
      <c r="BK68" s="5">
        <f t="shared" si="86"/>
        <v>3.492849839314596</v>
      </c>
      <c r="BL68" s="5">
        <f t="shared" si="70"/>
        <v>3.0495901363953815</v>
      </c>
      <c r="BM68" s="5">
        <f t="shared" si="71"/>
        <v>2.949576240750525</v>
      </c>
      <c r="BN68" s="3"/>
      <c r="BO68" s="3"/>
      <c r="BP68" s="5">
        <f t="shared" si="93"/>
        <v>-0.4432597029192147</v>
      </c>
      <c r="BQ68" s="5">
        <f t="shared" si="94"/>
        <v>-0.5432735985640713</v>
      </c>
      <c r="BR68" s="5">
        <f t="shared" si="95"/>
        <v>-0.10001389564485663</v>
      </c>
      <c r="BS68" s="5"/>
      <c r="BV68" s="69" t="str">
        <f t="shared" si="100"/>
        <v>Exptal</v>
      </c>
      <c r="BW68" s="70" t="str">
        <f t="shared" si="101"/>
        <v>Jo</v>
      </c>
      <c r="BX68" s="152">
        <f t="shared" si="72"/>
        <v>0.3568079176963816</v>
      </c>
      <c r="BY68" s="152">
        <f t="shared" si="73"/>
        <v>0.30989539260385907</v>
      </c>
      <c r="BZ68" s="152">
        <f t="shared" si="74"/>
        <v>0.2994111693695443</v>
      </c>
      <c r="CA68" s="3"/>
      <c r="CB68" s="3"/>
      <c r="CC68" s="153">
        <f t="shared" si="102"/>
        <v>-0.04691252509252253</v>
      </c>
      <c r="CD68" s="153">
        <f t="shared" si="103"/>
        <v>-0.05739674832683728</v>
      </c>
      <c r="CE68" s="153">
        <f t="shared" si="104"/>
        <v>-0.010484223234314749</v>
      </c>
      <c r="CF68" s="153"/>
    </row>
    <row r="69" spans="2:84" ht="12.75">
      <c r="B69" s="69" t="str">
        <f t="shared" si="80"/>
        <v>Exptal</v>
      </c>
      <c r="C69" s="70" t="str">
        <f t="shared" si="75"/>
        <v>Jodi</v>
      </c>
      <c r="D69" s="22">
        <v>12.7</v>
      </c>
      <c r="E69" s="22">
        <v>9.3</v>
      </c>
      <c r="F69" s="22">
        <v>10.2</v>
      </c>
      <c r="G69" s="22"/>
      <c r="H69" s="22"/>
      <c r="I69" s="22"/>
      <c r="J69" s="22"/>
      <c r="L69" s="3"/>
      <c r="M69" s="5">
        <f>IF(AND(ISNUMBER(E69),ISNUMBER(D69)),E69-D69,"miss")</f>
        <v>-3.3999999999999986</v>
      </c>
      <c r="N69" s="5">
        <f>IF(AND(ISNUMBER(F69),ISNUMBER(D69)),F69-D69,"miss")</f>
        <v>-2.5</v>
      </c>
      <c r="O69" s="5">
        <f>IF(AND(ISNUMBER(F69),ISNUMBER(E69)),F69-E69,"miss")</f>
        <v>0.8999999999999986</v>
      </c>
      <c r="P69" s="5"/>
      <c r="Q69" s="5"/>
      <c r="R69" s="5"/>
      <c r="S69" s="5"/>
      <c r="T69" s="5"/>
      <c r="U69" s="5"/>
      <c r="V69" s="5"/>
      <c r="Y69" s="69" t="str">
        <f>B69</f>
        <v>Exptal</v>
      </c>
      <c r="Z69" s="70" t="str">
        <f t="shared" si="99"/>
        <v>Jodi</v>
      </c>
      <c r="AA69" s="5">
        <f t="shared" si="61"/>
        <v>254.16019934645456</v>
      </c>
      <c r="AB69" s="5">
        <f t="shared" si="62"/>
        <v>223.00144001592105</v>
      </c>
      <c r="AC69" s="5">
        <f t="shared" si="63"/>
        <v>232.23877202902253</v>
      </c>
      <c r="AD69" s="5" t="str">
        <f t="shared" si="64"/>
        <v>miss</v>
      </c>
      <c r="AE69" s="5" t="str">
        <f t="shared" si="65"/>
        <v>miss</v>
      </c>
      <c r="AF69" s="5" t="str">
        <f t="shared" si="66"/>
        <v>miss</v>
      </c>
      <c r="AG69" s="5" t="str">
        <f t="shared" si="67"/>
        <v>miss</v>
      </c>
      <c r="AH69" s="5"/>
      <c r="AI69" s="5"/>
      <c r="AJ69" s="5">
        <f>IF(AND(ISNUMBER(AB69),ISNUMBER(AA69)),AB69-AA69,"miss")</f>
        <v>-31.158759330533513</v>
      </c>
      <c r="AK69" s="5">
        <f>IF(AND(ISNUMBER(AC69),ISNUMBER(AA69)),AC69-AA69,"miss")</f>
        <v>-21.921427317432034</v>
      </c>
      <c r="AL69" s="5">
        <f>IF(AND(ISNUMBER(AC69),ISNUMBER(AB69)),AC69-AB69,"miss")</f>
        <v>9.23733201310148</v>
      </c>
      <c r="AM69" s="5"/>
      <c r="AN69" s="5"/>
      <c r="AO69" s="5"/>
      <c r="AP69" s="5"/>
      <c r="AQ69" s="5"/>
      <c r="AR69" s="5"/>
      <c r="AS69" s="5"/>
      <c r="AV69" s="69" t="str">
        <f>Y69</f>
        <v>Exptal</v>
      </c>
      <c r="AW69" s="70" t="str">
        <f>Z69</f>
        <v>Jodi</v>
      </c>
      <c r="AX69" s="57">
        <f t="shared" si="77"/>
        <v>63.86554621848739</v>
      </c>
      <c r="AY69" s="57">
        <f t="shared" si="68"/>
        <v>12.605042016806722</v>
      </c>
      <c r="AZ69" s="57">
        <f t="shared" si="69"/>
        <v>24.369747899159663</v>
      </c>
      <c r="BA69" s="3"/>
      <c r="BB69" s="3"/>
      <c r="BC69" s="57">
        <f>IF(AND(ISNUMBER(AY69),ISNUMBER(AX69)),AY69-AX69,"miss")</f>
        <v>-51.26050420168067</v>
      </c>
      <c r="BD69" s="57">
        <f>IF(AND(ISNUMBER(AZ69),ISNUMBER(AX69)),AZ69-AX69,"miss")</f>
        <v>-39.495798319327726</v>
      </c>
      <c r="BE69" s="57">
        <f>IF(AND(ISNUMBER(AZ69),ISNUMBER(AY69)),AZ69-AY69,"miss")</f>
        <v>11.76470588235294</v>
      </c>
      <c r="BF69" s="57"/>
      <c r="BI69" s="69" t="str">
        <f>AV69</f>
        <v>Exptal</v>
      </c>
      <c r="BJ69" s="70" t="str">
        <f>AW69</f>
        <v>Jodi</v>
      </c>
      <c r="BK69" s="5">
        <f t="shared" si="86"/>
        <v>3.5637059362410923</v>
      </c>
      <c r="BL69" s="5">
        <f t="shared" si="70"/>
        <v>3.0495901363953815</v>
      </c>
      <c r="BM69" s="5">
        <f t="shared" si="71"/>
        <v>3.1937438845342623</v>
      </c>
      <c r="BN69" s="3"/>
      <c r="BO69" s="3"/>
      <c r="BP69" s="5">
        <f>IF(AND(ISNUMBER(BL69),ISNUMBER(BK69)),BL69-BK69,"miss")</f>
        <v>-0.5141157998457109</v>
      </c>
      <c r="BQ69" s="5">
        <f>IF(AND(ISNUMBER(BM69),ISNUMBER(BK69)),BM69-BK69,"miss")</f>
        <v>-0.36996205170683005</v>
      </c>
      <c r="BR69" s="5">
        <f>IF(AND(ISNUMBER(BM69),ISNUMBER(BL69)),BM69-BL69,"miss")</f>
        <v>0.14415374813888082</v>
      </c>
      <c r="BS69" s="5"/>
      <c r="BV69" s="69" t="str">
        <f t="shared" si="100"/>
        <v>Exptal</v>
      </c>
      <c r="BW69" s="70" t="str">
        <f t="shared" si="101"/>
        <v>Jodi</v>
      </c>
      <c r="BX69" s="152">
        <f t="shared" si="72"/>
        <v>0.3643805612999323</v>
      </c>
      <c r="BY69" s="152">
        <f t="shared" si="73"/>
        <v>0.30989539260385907</v>
      </c>
      <c r="BZ69" s="152">
        <f t="shared" si="74"/>
        <v>0.325069227363818</v>
      </c>
      <c r="CA69" s="3"/>
      <c r="CB69" s="3"/>
      <c r="CC69" s="153">
        <f t="shared" si="102"/>
        <v>-0.05448516869607323</v>
      </c>
      <c r="CD69" s="153">
        <f t="shared" si="103"/>
        <v>-0.0393113339361143</v>
      </c>
      <c r="CE69" s="153">
        <f t="shared" si="104"/>
        <v>0.015173834759958926</v>
      </c>
      <c r="CF69" s="153"/>
    </row>
    <row r="70" spans="2:84" ht="12.75">
      <c r="B70" s="69" t="str">
        <f t="shared" si="80"/>
        <v>Exptal</v>
      </c>
      <c r="C70" s="70" t="str">
        <f t="shared" si="75"/>
        <v>Jude</v>
      </c>
      <c r="D70" s="22">
        <v>10.4</v>
      </c>
      <c r="E70" s="22">
        <v>9.8</v>
      </c>
      <c r="F70" s="22">
        <v>10.9</v>
      </c>
      <c r="G70" s="22"/>
      <c r="H70" s="22"/>
      <c r="I70" s="22"/>
      <c r="J70" s="22"/>
      <c r="L70" s="3"/>
      <c r="M70" s="5">
        <f t="shared" si="58"/>
        <v>-0.5999999999999996</v>
      </c>
      <c r="N70" s="5">
        <f t="shared" si="59"/>
        <v>0.5</v>
      </c>
      <c r="O70" s="5">
        <f t="shared" si="60"/>
        <v>1.0999999999999996</v>
      </c>
      <c r="P70" s="5"/>
      <c r="Q70" s="5"/>
      <c r="R70" s="5"/>
      <c r="S70" s="5"/>
      <c r="T70" s="5"/>
      <c r="U70" s="5"/>
      <c r="V70" s="5"/>
      <c r="Y70" s="69" t="str">
        <f t="shared" si="81"/>
        <v>Exptal</v>
      </c>
      <c r="Z70" s="70" t="str">
        <f t="shared" si="99"/>
        <v>Jude</v>
      </c>
      <c r="AA70" s="5">
        <f t="shared" si="61"/>
        <v>234.1805806147327</v>
      </c>
      <c r="AB70" s="5">
        <f t="shared" si="62"/>
        <v>228.23823856765264</v>
      </c>
      <c r="AC70" s="5">
        <f t="shared" si="63"/>
        <v>238.8762789235098</v>
      </c>
      <c r="AD70" s="5" t="str">
        <f t="shared" si="64"/>
        <v>miss</v>
      </c>
      <c r="AE70" s="5" t="str">
        <f t="shared" si="65"/>
        <v>miss</v>
      </c>
      <c r="AF70" s="5" t="str">
        <f t="shared" si="66"/>
        <v>miss</v>
      </c>
      <c r="AG70" s="5" t="str">
        <f t="shared" si="67"/>
        <v>miss</v>
      </c>
      <c r="AH70" s="5"/>
      <c r="AI70" s="5"/>
      <c r="AJ70" s="5">
        <f t="shared" si="87"/>
        <v>-5.9423420470800465</v>
      </c>
      <c r="AK70" s="5">
        <f t="shared" si="88"/>
        <v>4.695698308777111</v>
      </c>
      <c r="AL70" s="5">
        <f t="shared" si="89"/>
        <v>10.638040355857157</v>
      </c>
      <c r="AM70" s="5"/>
      <c r="AN70" s="5"/>
      <c r="AO70" s="5"/>
      <c r="AP70" s="5"/>
      <c r="AQ70" s="5"/>
      <c r="AR70" s="5"/>
      <c r="AS70" s="5"/>
      <c r="AV70" s="69" t="str">
        <f t="shared" si="82"/>
        <v>Exptal</v>
      </c>
      <c r="AW70" s="70" t="str">
        <f t="shared" si="83"/>
        <v>Jude</v>
      </c>
      <c r="AX70" s="57">
        <f t="shared" si="77"/>
        <v>28.57142857142857</v>
      </c>
      <c r="AY70" s="57">
        <f t="shared" si="68"/>
        <v>19.327731092436977</v>
      </c>
      <c r="AZ70" s="57">
        <f t="shared" si="69"/>
        <v>36.134453781512605</v>
      </c>
      <c r="BA70" s="3"/>
      <c r="BB70" s="3"/>
      <c r="BC70" s="57">
        <f t="shared" si="90"/>
        <v>-9.243697478991592</v>
      </c>
      <c r="BD70" s="57">
        <f t="shared" si="91"/>
        <v>7.563025210084035</v>
      </c>
      <c r="BE70" s="57">
        <f t="shared" si="92"/>
        <v>16.806722689075627</v>
      </c>
      <c r="BF70" s="57"/>
      <c r="BI70" s="69" t="str">
        <f t="shared" si="84"/>
        <v>Exptal</v>
      </c>
      <c r="BJ70" s="70" t="str">
        <f t="shared" si="85"/>
        <v>Jude</v>
      </c>
      <c r="BK70" s="5">
        <f t="shared" si="86"/>
        <v>3.22490309931942</v>
      </c>
      <c r="BL70" s="5">
        <f t="shared" si="70"/>
        <v>3.1304951684997055</v>
      </c>
      <c r="BM70" s="5">
        <f t="shared" si="71"/>
        <v>3.3015148038438356</v>
      </c>
      <c r="BN70" s="3"/>
      <c r="BO70" s="3"/>
      <c r="BP70" s="5">
        <f t="shared" si="93"/>
        <v>-0.09440793081971455</v>
      </c>
      <c r="BQ70" s="5">
        <f t="shared" si="94"/>
        <v>0.07661170452441546</v>
      </c>
      <c r="BR70" s="5">
        <f t="shared" si="95"/>
        <v>0.17101963534413</v>
      </c>
      <c r="BS70" s="5"/>
      <c r="BV70" s="69" t="str">
        <f t="shared" si="100"/>
        <v>Exptal</v>
      </c>
      <c r="BW70" s="70" t="str">
        <f t="shared" si="101"/>
        <v>Jude</v>
      </c>
      <c r="BX70" s="152">
        <f t="shared" si="72"/>
        <v>0.3283591823743521</v>
      </c>
      <c r="BY70" s="152">
        <f t="shared" si="73"/>
        <v>0.3184022478849735</v>
      </c>
      <c r="BZ70" s="152">
        <f t="shared" si="74"/>
        <v>0.3364640494061336</v>
      </c>
      <c r="CA70" s="3"/>
      <c r="CB70" s="3"/>
      <c r="CC70" s="153">
        <f t="shared" si="102"/>
        <v>-0.009956934489378566</v>
      </c>
      <c r="CD70" s="153">
        <f t="shared" si="103"/>
        <v>0.008104867031781537</v>
      </c>
      <c r="CE70" s="153">
        <f t="shared" si="104"/>
        <v>0.018061801521160104</v>
      </c>
      <c r="CF70" s="153"/>
    </row>
    <row r="71" spans="2:84" ht="12.75">
      <c r="B71" s="63"/>
      <c r="C71" s="7" t="s">
        <v>1</v>
      </c>
      <c r="D71" s="104">
        <f>AVERAGE(D51:D70)</f>
        <v>12.24</v>
      </c>
      <c r="E71" s="104">
        <f>AVERAGE(E51:E70)</f>
        <v>11.045000000000002</v>
      </c>
      <c r="F71" s="104">
        <f>AVERAGE(F51:F70)</f>
        <v>11.489999999999998</v>
      </c>
      <c r="G71" s="6"/>
      <c r="H71" s="6"/>
      <c r="I71" s="6"/>
      <c r="J71" s="6"/>
      <c r="K71" s="6"/>
      <c r="L71" s="7" t="s">
        <v>1</v>
      </c>
      <c r="M71" s="104">
        <f>AVERAGE(M51:M70)</f>
        <v>-1.1949999999999998</v>
      </c>
      <c r="N71" s="104">
        <f>AVERAGE(N51:N70)</f>
        <v>-0.7500000000000002</v>
      </c>
      <c r="O71" s="104">
        <f>AVERAGE(O51:O70)</f>
        <v>0.44499999999999956</v>
      </c>
      <c r="P71" s="104" t="e">
        <f>AVERAGE(P51:P70)</f>
        <v>#DIV/0!</v>
      </c>
      <c r="Q71" s="104" t="e">
        <f aca="true" t="shared" si="105" ref="Q71:V71">AVERAGE(Q51:Q70)</f>
        <v>#DIV/0!</v>
      </c>
      <c r="R71" s="104" t="e">
        <f t="shared" si="105"/>
        <v>#DIV/0!</v>
      </c>
      <c r="S71" s="104" t="e">
        <f t="shared" si="105"/>
        <v>#DIV/0!</v>
      </c>
      <c r="T71" s="104" t="e">
        <f t="shared" si="105"/>
        <v>#DIV/0!</v>
      </c>
      <c r="U71" s="104" t="e">
        <f t="shared" si="105"/>
        <v>#DIV/0!</v>
      </c>
      <c r="V71" s="104" t="e">
        <f t="shared" si="105"/>
        <v>#DIV/0!</v>
      </c>
      <c r="Z71" s="7" t="s">
        <v>12</v>
      </c>
      <c r="AA71" s="8">
        <f>AVERAGE(AA51:AA70)</f>
        <v>248.54943091498967</v>
      </c>
      <c r="AB71" s="8">
        <f>AVERAGE(AB51:AB70)</f>
        <v>237.87437886602265</v>
      </c>
      <c r="AC71" s="8">
        <f>AVERAGE(AC51:AC70)</f>
        <v>241.82206256809377</v>
      </c>
      <c r="AD71" s="8"/>
      <c r="AE71" s="8"/>
      <c r="AF71" s="8"/>
      <c r="AG71" s="8"/>
      <c r="AH71" s="8"/>
      <c r="AI71" s="7" t="s">
        <v>1</v>
      </c>
      <c r="AJ71" s="8">
        <f>AVERAGE(AJ51:AJ70)</f>
        <v>-10.675052048966972</v>
      </c>
      <c r="AK71" s="8">
        <f>AVERAGE(AK51:AK70)</f>
        <v>-6.727368346895848</v>
      </c>
      <c r="AL71" s="8">
        <f>AVERAGE(AL51:AL70)</f>
        <v>3.947683702071123</v>
      </c>
      <c r="AM71" s="8" t="e">
        <f>AVERAGE(AM51:AM70)</f>
        <v>#DIV/0!</v>
      </c>
      <c r="AN71" s="8" t="e">
        <f aca="true" t="shared" si="106" ref="AN71:AS71">AVERAGE(AN51:AN70)</f>
        <v>#DIV/0!</v>
      </c>
      <c r="AO71" s="8" t="e">
        <f t="shared" si="106"/>
        <v>#DIV/0!</v>
      </c>
      <c r="AP71" s="8" t="e">
        <f t="shared" si="106"/>
        <v>#DIV/0!</v>
      </c>
      <c r="AQ71" s="8" t="e">
        <f t="shared" si="106"/>
        <v>#DIV/0!</v>
      </c>
      <c r="AR71" s="8" t="e">
        <f t="shared" si="106"/>
        <v>#DIV/0!</v>
      </c>
      <c r="AS71" s="8" t="e">
        <f t="shared" si="106"/>
        <v>#DIV/0!</v>
      </c>
      <c r="AW71" s="7" t="s">
        <v>84</v>
      </c>
      <c r="AX71" s="8">
        <f>AVERAGE(AX51:AX70)</f>
        <v>56.76470588235295</v>
      </c>
      <c r="AY71" s="8"/>
      <c r="AZ71" s="8"/>
      <c r="BA71" s="8"/>
      <c r="BB71" s="7" t="s">
        <v>1</v>
      </c>
      <c r="BC71" s="8">
        <f>AVERAGE(BC51:BC70)</f>
        <v>-14.327731092436974</v>
      </c>
      <c r="BD71" s="8">
        <f>AVERAGE(BD51:BD70)</f>
        <v>-10.042016806722689</v>
      </c>
      <c r="BE71" s="8">
        <f>AVERAGE(BE51:BE70)</f>
        <v>4.2857142857142865</v>
      </c>
      <c r="BF71" s="8" t="e">
        <f>AVERAGE(BF51:BF70)</f>
        <v>#DIV/0!</v>
      </c>
      <c r="BJ71" s="7" t="s">
        <v>41</v>
      </c>
      <c r="BK71" s="8">
        <f>AVERAGE(BK51:BK70)</f>
        <v>3.4822553613690372</v>
      </c>
      <c r="BL71" s="8"/>
      <c r="BM71" s="8"/>
      <c r="BN71" s="8"/>
      <c r="BO71" s="7" t="s">
        <v>1</v>
      </c>
      <c r="BP71" s="6">
        <f>AVERAGE(BP51:BP70)</f>
        <v>-0.17740167327551376</v>
      </c>
      <c r="BQ71" s="6">
        <f>AVERAGE(BQ51:BQ70)</f>
        <v>-0.11201135423444623</v>
      </c>
      <c r="BR71" s="6">
        <f>AVERAGE(BR51:BR70)</f>
        <v>0.06539031904106751</v>
      </c>
      <c r="BS71" s="6" t="e">
        <f>AVERAGE(BS51:BS70)</f>
        <v>#DIV/0!</v>
      </c>
      <c r="BW71" s="7" t="s">
        <v>41</v>
      </c>
      <c r="BX71" s="6">
        <f>AVERAGE(BX51:BX70)</f>
        <v>0.35591252495583486</v>
      </c>
      <c r="BY71" s="6"/>
      <c r="BZ71" s="6"/>
      <c r="CA71" s="8"/>
      <c r="CB71" s="7" t="s">
        <v>1</v>
      </c>
      <c r="CC71" s="154">
        <f>AVERAGE(CC51:CC70)</f>
        <v>-0.018861150490757463</v>
      </c>
      <c r="CD71" s="154">
        <f>AVERAGE(CD51:CD70)</f>
        <v>-0.011892238645106721</v>
      </c>
      <c r="CE71" s="154">
        <f>AVERAGE(CE51:CE70)</f>
        <v>0.006968911845650741</v>
      </c>
      <c r="CF71" s="154" t="e">
        <f>AVERAGE(CF51:CF70)</f>
        <v>#DIV/0!</v>
      </c>
    </row>
    <row r="72" spans="2:84" ht="12.75">
      <c r="B72" s="63"/>
      <c r="C72" s="7" t="s">
        <v>2</v>
      </c>
      <c r="D72" s="104">
        <f>STDEV(D51:D70)</f>
        <v>2.346868013690628</v>
      </c>
      <c r="E72" s="104">
        <f>STDEV(E51:E70)</f>
        <v>2.2864532405130435</v>
      </c>
      <c r="F72" s="104">
        <f>STDEV(F51:F70)</f>
        <v>2.5061818306781154</v>
      </c>
      <c r="G72" s="6"/>
      <c r="H72" s="6"/>
      <c r="I72" s="6"/>
      <c r="J72" s="6"/>
      <c r="K72" s="6"/>
      <c r="L72" s="7" t="s">
        <v>2</v>
      </c>
      <c r="M72" s="104">
        <f>STDEV(M51:M70)</f>
        <v>1.1357700842206249</v>
      </c>
      <c r="N72" s="104">
        <f>STDEV(N51:N70)</f>
        <v>1.4125378429956261</v>
      </c>
      <c r="O72" s="104">
        <f>STDEV(O51:O70)</f>
        <v>1.4110373190633454</v>
      </c>
      <c r="P72" s="104" t="e">
        <f>STDEV(P51:P70)</f>
        <v>#DIV/0!</v>
      </c>
      <c r="Q72" s="104" t="e">
        <f aca="true" t="shared" si="107" ref="Q72:V72">STDEV(Q51:Q70)</f>
        <v>#DIV/0!</v>
      </c>
      <c r="R72" s="104" t="e">
        <f t="shared" si="107"/>
        <v>#DIV/0!</v>
      </c>
      <c r="S72" s="104" t="e">
        <f t="shared" si="107"/>
        <v>#DIV/0!</v>
      </c>
      <c r="T72" s="104" t="e">
        <f t="shared" si="107"/>
        <v>#DIV/0!</v>
      </c>
      <c r="U72" s="104" t="e">
        <f t="shared" si="107"/>
        <v>#DIV/0!</v>
      </c>
      <c r="V72" s="104" t="e">
        <f t="shared" si="107"/>
        <v>#DIV/0!</v>
      </c>
      <c r="Z72" s="7" t="s">
        <v>13</v>
      </c>
      <c r="AA72" s="8">
        <f>STDEV(AA51:AA70)</f>
        <v>20.645011704353088</v>
      </c>
      <c r="AB72" s="8">
        <f>STDEV(AB51:AB70)</f>
        <v>22.911071548157043</v>
      </c>
      <c r="AC72" s="8">
        <f>STDEV(AC51:AC70)</f>
        <v>22.339485789055896</v>
      </c>
      <c r="AD72" s="8"/>
      <c r="AE72" s="8"/>
      <c r="AF72" s="8"/>
      <c r="AG72" s="8"/>
      <c r="AH72" s="8"/>
      <c r="AI72" s="7" t="s">
        <v>2</v>
      </c>
      <c r="AJ72" s="8">
        <f>STDEV(AJ51:AJ70)</f>
        <v>10.021395864313115</v>
      </c>
      <c r="AK72" s="8">
        <f>STDEV(AK51:AK70)</f>
        <v>12.609074446532269</v>
      </c>
      <c r="AL72" s="8">
        <f>STDEV(AL51:AL70)</f>
        <v>11.797841977602532</v>
      </c>
      <c r="AM72" s="8" t="e">
        <f>STDEV(AM51:AM70)</f>
        <v>#DIV/0!</v>
      </c>
      <c r="AN72" s="8" t="e">
        <f aca="true" t="shared" si="108" ref="AN72:AS72">STDEV(AN51:AN70)</f>
        <v>#DIV/0!</v>
      </c>
      <c r="AO72" s="8" t="e">
        <f t="shared" si="108"/>
        <v>#DIV/0!</v>
      </c>
      <c r="AP72" s="8" t="e">
        <f t="shared" si="108"/>
        <v>#DIV/0!</v>
      </c>
      <c r="AQ72" s="8" t="e">
        <f t="shared" si="108"/>
        <v>#DIV/0!</v>
      </c>
      <c r="AR72" s="8" t="e">
        <f t="shared" si="108"/>
        <v>#DIV/0!</v>
      </c>
      <c r="AS72" s="8" t="e">
        <f t="shared" si="108"/>
        <v>#DIV/0!</v>
      </c>
      <c r="AW72" s="7" t="s">
        <v>85</v>
      </c>
      <c r="AX72" s="8">
        <f>STDEV(AX51:AX70)</f>
        <v>31.563397073471698</v>
      </c>
      <c r="AY72" s="8"/>
      <c r="AZ72" s="8"/>
      <c r="BA72" s="8"/>
      <c r="BB72" s="7" t="s">
        <v>2</v>
      </c>
      <c r="BC72" s="8">
        <f>STDEV(BC51:BC70)</f>
        <v>16.16987809168727</v>
      </c>
      <c r="BD72" s="8">
        <f>STDEV(BD51:BD70)</f>
        <v>21.601491167650888</v>
      </c>
      <c r="BE72" s="8">
        <f>STDEV(BE51:BE70)</f>
        <v>17.552875181273453</v>
      </c>
      <c r="BF72" s="8" t="e">
        <f>STDEV(BF51:BF70)</f>
        <v>#DIV/0!</v>
      </c>
      <c r="BJ72" s="7" t="s">
        <v>42</v>
      </c>
      <c r="BK72" s="8">
        <f>STDEV(BK51:BK70)</f>
        <v>0.3462545431457158</v>
      </c>
      <c r="BL72" s="8"/>
      <c r="BM72" s="8"/>
      <c r="BN72" s="8"/>
      <c r="BO72" s="7" t="s">
        <v>2</v>
      </c>
      <c r="BP72" s="6">
        <f>STDEV(BP51:BP70)</f>
        <v>0.16603718163568115</v>
      </c>
      <c r="BQ72" s="6">
        <f>STDEV(BQ51:BQ70)</f>
        <v>0.2097186093071655</v>
      </c>
      <c r="BR72" s="6">
        <f>STDEV(BR51:BR70)</f>
        <v>0.20108848220284964</v>
      </c>
      <c r="BS72" s="6" t="e">
        <f>STDEV(BS51:BS70)</f>
        <v>#DIV/0!</v>
      </c>
      <c r="BW72" s="7" t="s">
        <v>42</v>
      </c>
      <c r="BX72" s="6">
        <f>STDEV(BX51:BX70)</f>
        <v>0.036821534196650865</v>
      </c>
      <c r="BY72" s="6"/>
      <c r="BZ72" s="6"/>
      <c r="CA72" s="8"/>
      <c r="CB72" s="7" t="s">
        <v>2</v>
      </c>
      <c r="CC72" s="154">
        <f>STDEV(CC51:CC70)</f>
        <v>0.01766272378081119</v>
      </c>
      <c r="CD72" s="154">
        <f>STDEV(CD51:CD70)</f>
        <v>0.022277824626244207</v>
      </c>
      <c r="CE72" s="154">
        <f>STDEV(CE51:CE70)</f>
        <v>0.021481715829788025</v>
      </c>
      <c r="CF72" s="154" t="e">
        <f>STDEV(CF51:CF70)</f>
        <v>#DIV/0!</v>
      </c>
    </row>
    <row r="73" spans="2:84" ht="12.75">
      <c r="B73" s="63"/>
      <c r="C73" s="7" t="s">
        <v>80</v>
      </c>
      <c r="D73" s="167">
        <f>COUNT(D51:D70)</f>
        <v>20</v>
      </c>
      <c r="E73" s="167">
        <f>COUNT(E51:E70)</f>
        <v>20</v>
      </c>
      <c r="F73" s="167">
        <f>COUNT(F51:F70)</f>
        <v>20</v>
      </c>
      <c r="G73" s="6"/>
      <c r="H73" s="6"/>
      <c r="I73" s="6"/>
      <c r="J73" s="6"/>
      <c r="K73" s="6"/>
      <c r="L73" s="6"/>
      <c r="M73" s="6"/>
      <c r="N73" s="6"/>
      <c r="O73" s="6"/>
      <c r="P73" s="6"/>
      <c r="Q73" s="6"/>
      <c r="R73" s="6"/>
      <c r="S73" s="6"/>
      <c r="T73" s="6"/>
      <c r="U73" s="6"/>
      <c r="V73" s="6"/>
      <c r="Z73" s="7" t="s">
        <v>9</v>
      </c>
      <c r="AA73" s="105">
        <f>EXP(AA71/100)</f>
        <v>12.007053984809861</v>
      </c>
      <c r="AB73" s="105">
        <f>EXP(AB71/100)</f>
        <v>10.791338144289591</v>
      </c>
      <c r="AC73" s="105">
        <f>EXP(AC71/100)</f>
        <v>11.22586651423423</v>
      </c>
      <c r="AD73" s="8"/>
      <c r="AE73" s="8"/>
      <c r="AF73" s="8"/>
      <c r="AG73" s="8"/>
      <c r="AH73" s="8"/>
      <c r="AI73" s="8" t="s">
        <v>116</v>
      </c>
      <c r="AJ73" s="105">
        <f aca="true" t="shared" si="109" ref="AJ73:AL74">100*EXP(AJ71/100)-100</f>
        <v>-10.125013530032163</v>
      </c>
      <c r="AK73" s="105">
        <f t="shared" si="109"/>
        <v>-6.506071110897821</v>
      </c>
      <c r="AL73" s="105">
        <f t="shared" si="109"/>
        <v>4.026640293674603</v>
      </c>
      <c r="AM73" s="105" t="e">
        <f>100*EXP(AM71/100)-100</f>
        <v>#DIV/0!</v>
      </c>
      <c r="AN73" s="105" t="e">
        <f aca="true" t="shared" si="110" ref="AN73:AS73">100*EXP(AN71/100)-100</f>
        <v>#DIV/0!</v>
      </c>
      <c r="AO73" s="105" t="e">
        <f t="shared" si="110"/>
        <v>#DIV/0!</v>
      </c>
      <c r="AP73" s="105" t="e">
        <f t="shared" si="110"/>
        <v>#DIV/0!</v>
      </c>
      <c r="AQ73" s="105" t="e">
        <f t="shared" si="110"/>
        <v>#DIV/0!</v>
      </c>
      <c r="AR73" s="105" t="e">
        <f t="shared" si="110"/>
        <v>#DIV/0!</v>
      </c>
      <c r="AS73" s="105" t="e">
        <f t="shared" si="110"/>
        <v>#DIV/0!</v>
      </c>
      <c r="AW73" s="7" t="s">
        <v>9</v>
      </c>
      <c r="AX73" s="104">
        <f>PERCENTILE(allraw,AX71/100)</f>
        <v>12.198235294117648</v>
      </c>
      <c r="AY73" s="116"/>
      <c r="AZ73" s="116"/>
      <c r="BA73" s="6"/>
      <c r="BB73" s="6"/>
      <c r="BC73" s="6"/>
      <c r="BD73" s="6"/>
      <c r="BE73" s="6"/>
      <c r="BF73" s="6"/>
      <c r="BJ73" s="7" t="s">
        <v>9</v>
      </c>
      <c r="BK73" s="104">
        <f>BK71^2</f>
        <v>12.126102401783404</v>
      </c>
      <c r="BL73" s="6"/>
      <c r="BM73" s="6"/>
      <c r="BN73" s="6"/>
      <c r="BO73" s="6"/>
      <c r="BP73" s="6"/>
      <c r="BQ73" s="6"/>
      <c r="BR73" s="6"/>
      <c r="BS73" s="6"/>
      <c r="BW73" s="7" t="s">
        <v>9</v>
      </c>
      <c r="BX73" s="105">
        <f>100*SIN(BX71)^2</f>
        <v>12.141450774677711</v>
      </c>
      <c r="BY73" s="105"/>
      <c r="BZ73" s="105"/>
      <c r="CA73" s="6"/>
      <c r="CB73" s="6"/>
      <c r="CC73" s="6"/>
      <c r="CD73" s="6"/>
      <c r="CE73" s="6"/>
      <c r="CF73" s="6"/>
    </row>
    <row r="74" spans="2:84" ht="12.75">
      <c r="B74" s="63"/>
      <c r="C74" s="7"/>
      <c r="D74" s="6"/>
      <c r="E74" s="6"/>
      <c r="F74" s="6"/>
      <c r="G74" s="6"/>
      <c r="H74" s="6"/>
      <c r="I74" s="6"/>
      <c r="J74" s="6"/>
      <c r="K74" s="6"/>
      <c r="L74" s="6"/>
      <c r="M74" s="6"/>
      <c r="N74" s="6"/>
      <c r="O74" s="6"/>
      <c r="P74" s="6"/>
      <c r="Q74" s="6"/>
      <c r="R74" s="6"/>
      <c r="S74" s="6"/>
      <c r="T74" s="6"/>
      <c r="U74" s="6"/>
      <c r="V74" s="6"/>
      <c r="Z74" s="7" t="s">
        <v>10</v>
      </c>
      <c r="AA74" s="105">
        <f>100*EXP(AA72/100)-100</f>
        <v>22.930641124939015</v>
      </c>
      <c r="AB74" s="105">
        <f>100*EXP(AB72/100)-100</f>
        <v>25.748125394566898</v>
      </c>
      <c r="AC74" s="105">
        <f>100*EXP(AC72/100)-100</f>
        <v>25.03141726956153</v>
      </c>
      <c r="AD74" s="8"/>
      <c r="AE74" s="8"/>
      <c r="AF74" s="8"/>
      <c r="AG74" s="8"/>
      <c r="AH74" s="8"/>
      <c r="AI74" s="7" t="s">
        <v>10</v>
      </c>
      <c r="AJ74" s="105">
        <f t="shared" si="109"/>
        <v>10.540740424393476</v>
      </c>
      <c r="AK74" s="105">
        <f t="shared" si="109"/>
        <v>13.438510278220832</v>
      </c>
      <c r="AL74" s="105">
        <f t="shared" si="109"/>
        <v>12.521982860940753</v>
      </c>
      <c r="AM74" s="105" t="e">
        <f>100*EXP(AM72/100)-100</f>
        <v>#DIV/0!</v>
      </c>
      <c r="AN74" s="105" t="e">
        <f aca="true" t="shared" si="111" ref="AN74:AS74">100*EXP(AN72/100)-100</f>
        <v>#DIV/0!</v>
      </c>
      <c r="AO74" s="105" t="e">
        <f t="shared" si="111"/>
        <v>#DIV/0!</v>
      </c>
      <c r="AP74" s="105" t="e">
        <f t="shared" si="111"/>
        <v>#DIV/0!</v>
      </c>
      <c r="AQ74" s="105" t="e">
        <f t="shared" si="111"/>
        <v>#DIV/0!</v>
      </c>
      <c r="AR74" s="105" t="e">
        <f t="shared" si="111"/>
        <v>#DIV/0!</v>
      </c>
      <c r="AS74" s="105" t="e">
        <f t="shared" si="111"/>
        <v>#DIV/0!</v>
      </c>
      <c r="AW74" s="7" t="s">
        <v>68</v>
      </c>
      <c r="AX74" s="104">
        <f>(PERCENTILE(allraw,(AX71+AX72)/100)-PERCENTILE(allraw,(AX71-AX72)/100))/2</f>
        <v>1.8858389290633149</v>
      </c>
      <c r="AY74" s="6"/>
      <c r="AZ74" s="6"/>
      <c r="BA74" s="6"/>
      <c r="BB74" s="6"/>
      <c r="BC74" s="6"/>
      <c r="BD74" s="6"/>
      <c r="BE74" s="6"/>
      <c r="BF74" s="6"/>
      <c r="BJ74" s="7" t="s">
        <v>68</v>
      </c>
      <c r="BK74" s="104">
        <f>((BK71+BK72)^2-(BK71-BK72)^2)/2</f>
        <v>2.411493478535112</v>
      </c>
      <c r="BL74" s="6"/>
      <c r="BM74" s="6"/>
      <c r="BN74" s="6"/>
      <c r="BO74" s="6"/>
      <c r="BP74" s="6"/>
      <c r="BQ74" s="6"/>
      <c r="BR74" s="6"/>
      <c r="BS74" s="6"/>
      <c r="BW74" s="7" t="s">
        <v>68</v>
      </c>
      <c r="BX74" s="105">
        <f>100*(SIN(BX71+BX72)^2-SIN(BX71-BX72)^2)/2</f>
        <v>2.403070755731979</v>
      </c>
      <c r="BY74" s="105"/>
      <c r="BZ74" s="105"/>
      <c r="CA74" s="6"/>
      <c r="CB74" s="6"/>
      <c r="CC74" s="6"/>
      <c r="CD74" s="6"/>
      <c r="CE74" s="6"/>
      <c r="CF74" s="6"/>
    </row>
    <row r="75" spans="2:84" ht="12.75">
      <c r="B75" s="63"/>
      <c r="C75" s="7"/>
      <c r="D75" s="6"/>
      <c r="E75" s="6"/>
      <c r="F75" s="6"/>
      <c r="G75" s="6"/>
      <c r="H75" s="6"/>
      <c r="I75" s="6"/>
      <c r="J75" s="6"/>
      <c r="K75" s="6"/>
      <c r="L75" s="6"/>
      <c r="M75" s="6"/>
      <c r="N75" s="6"/>
      <c r="O75" s="6"/>
      <c r="P75" s="6"/>
      <c r="Q75" s="6"/>
      <c r="R75" s="6"/>
      <c r="S75" s="6"/>
      <c r="T75" s="6"/>
      <c r="U75" s="6"/>
      <c r="V75" s="6"/>
      <c r="Z75" s="7" t="s">
        <v>11</v>
      </c>
      <c r="AA75" s="104">
        <f>EXP(AA72/100)</f>
        <v>1.22930641124939</v>
      </c>
      <c r="AB75" s="104">
        <f>EXP(AB72/100)</f>
        <v>1.257481253945669</v>
      </c>
      <c r="AC75" s="104">
        <f>EXP(AC72/100)</f>
        <v>1.2503141726956153</v>
      </c>
      <c r="AD75" s="6"/>
      <c r="AE75" s="6"/>
      <c r="AF75" s="6"/>
      <c r="AG75" s="6"/>
      <c r="AH75" s="6"/>
      <c r="AI75" s="7" t="s">
        <v>117</v>
      </c>
      <c r="AJ75" s="108">
        <f aca="true" t="shared" si="112" ref="AJ75:AM76">EXP(AJ71/100)</f>
        <v>0.8987498646996784</v>
      </c>
      <c r="AK75" s="108">
        <f t="shared" si="112"/>
        <v>0.9349392888910217</v>
      </c>
      <c r="AL75" s="108">
        <f t="shared" si="112"/>
        <v>1.040266402936746</v>
      </c>
      <c r="AM75" s="108" t="e">
        <f t="shared" si="112"/>
        <v>#DIV/0!</v>
      </c>
      <c r="AN75" s="108" t="e">
        <f aca="true" t="shared" si="113" ref="AN75:AS75">EXP(AN71/100)</f>
        <v>#DIV/0!</v>
      </c>
      <c r="AO75" s="108" t="e">
        <f t="shared" si="113"/>
        <v>#DIV/0!</v>
      </c>
      <c r="AP75" s="108" t="e">
        <f t="shared" si="113"/>
        <v>#DIV/0!</v>
      </c>
      <c r="AQ75" s="108" t="e">
        <f t="shared" si="113"/>
        <v>#DIV/0!</v>
      </c>
      <c r="AR75" s="108" t="e">
        <f t="shared" si="113"/>
        <v>#DIV/0!</v>
      </c>
      <c r="AS75" s="108" t="e">
        <f t="shared" si="113"/>
        <v>#DIV/0!</v>
      </c>
      <c r="AW75" s="7"/>
      <c r="AX75" s="6"/>
      <c r="AY75" s="6"/>
      <c r="AZ75" s="6"/>
      <c r="BA75" s="6"/>
      <c r="BB75" s="6"/>
      <c r="BC75" s="6"/>
      <c r="BD75" s="6"/>
      <c r="BE75" s="6"/>
      <c r="BF75" s="6"/>
      <c r="BJ75" s="7"/>
      <c r="BK75" s="6"/>
      <c r="BL75" s="6"/>
      <c r="BM75" s="6"/>
      <c r="BN75" s="6"/>
      <c r="BO75" s="6"/>
      <c r="BP75" s="6"/>
      <c r="BQ75" s="6"/>
      <c r="BR75" s="6"/>
      <c r="BS75" s="6"/>
      <c r="BW75" s="7"/>
      <c r="BX75" s="6"/>
      <c r="BY75" s="6"/>
      <c r="BZ75" s="6"/>
      <c r="CA75" s="6"/>
      <c r="CB75" s="6"/>
      <c r="CC75" s="6"/>
      <c r="CD75" s="6"/>
      <c r="CE75" s="6"/>
      <c r="CF75" s="6"/>
    </row>
    <row r="76" spans="2:84" ht="12.75">
      <c r="B76" s="63"/>
      <c r="C76" s="7"/>
      <c r="D76" s="6"/>
      <c r="E76" s="6"/>
      <c r="F76" s="6"/>
      <c r="G76" s="6"/>
      <c r="H76" s="6"/>
      <c r="I76" s="6"/>
      <c r="J76" s="6"/>
      <c r="K76" s="6"/>
      <c r="L76" s="6"/>
      <c r="M76" s="6"/>
      <c r="N76" s="6"/>
      <c r="O76" s="6"/>
      <c r="P76" s="6"/>
      <c r="Q76" s="6"/>
      <c r="R76" s="6"/>
      <c r="S76" s="6"/>
      <c r="T76" s="6"/>
      <c r="U76" s="6"/>
      <c r="V76" s="6"/>
      <c r="Z76" s="7"/>
      <c r="AA76" s="6"/>
      <c r="AB76" s="6"/>
      <c r="AC76" s="6"/>
      <c r="AD76" s="6"/>
      <c r="AE76" s="6"/>
      <c r="AF76" s="6"/>
      <c r="AG76" s="6"/>
      <c r="AH76" s="6"/>
      <c r="AI76" s="7" t="s">
        <v>11</v>
      </c>
      <c r="AJ76" s="104">
        <f t="shared" si="112"/>
        <v>1.1054074042439348</v>
      </c>
      <c r="AK76" s="104">
        <f t="shared" si="112"/>
        <v>1.1343851027822083</v>
      </c>
      <c r="AL76" s="104">
        <f t="shared" si="112"/>
        <v>1.1252198286094075</v>
      </c>
      <c r="AM76" s="104" t="e">
        <f t="shared" si="112"/>
        <v>#DIV/0!</v>
      </c>
      <c r="AN76" s="104" t="e">
        <f aca="true" t="shared" si="114" ref="AN76:AS76">EXP(AN72/100)</f>
        <v>#DIV/0!</v>
      </c>
      <c r="AO76" s="104" t="e">
        <f t="shared" si="114"/>
        <v>#DIV/0!</v>
      </c>
      <c r="AP76" s="104" t="e">
        <f t="shared" si="114"/>
        <v>#DIV/0!</v>
      </c>
      <c r="AQ76" s="104" t="e">
        <f t="shared" si="114"/>
        <v>#DIV/0!</v>
      </c>
      <c r="AR76" s="104" t="e">
        <f t="shared" si="114"/>
        <v>#DIV/0!</v>
      </c>
      <c r="AS76" s="104" t="e">
        <f t="shared" si="114"/>
        <v>#DIV/0!</v>
      </c>
      <c r="AW76" s="7"/>
      <c r="AX76" s="6"/>
      <c r="AY76" s="6"/>
      <c r="AZ76" s="6"/>
      <c r="BA76" s="6"/>
      <c r="BB76" s="6"/>
      <c r="BC76" s="6"/>
      <c r="BD76" s="6"/>
      <c r="BE76" s="6"/>
      <c r="BF76" s="6"/>
      <c r="BJ76" s="7"/>
      <c r="BK76" s="6"/>
      <c r="BL76" s="6"/>
      <c r="BM76" s="6"/>
      <c r="BN76" s="6"/>
      <c r="BO76" s="6"/>
      <c r="BP76" s="6"/>
      <c r="BQ76" s="6"/>
      <c r="BR76" s="6"/>
      <c r="BS76" s="6"/>
      <c r="BW76" s="7"/>
      <c r="BX76" s="6"/>
      <c r="BY76" s="6"/>
      <c r="BZ76" s="6"/>
      <c r="CA76" s="6"/>
      <c r="CB76" s="6"/>
      <c r="CC76" s="6"/>
      <c r="CD76" s="6"/>
      <c r="CE76" s="6"/>
      <c r="CF76" s="6"/>
    </row>
    <row r="77" spans="2:84" s="13" customFormat="1" ht="12.75">
      <c r="B77" s="63"/>
      <c r="C77" s="148" t="s">
        <v>93</v>
      </c>
      <c r="E77" s="12"/>
      <c r="F77" s="12"/>
      <c r="G77" s="12"/>
      <c r="H77" s="12"/>
      <c r="I77" s="12"/>
      <c r="J77" s="12"/>
      <c r="K77" s="12"/>
      <c r="L77" s="176"/>
      <c r="M77" s="12"/>
      <c r="N77" s="12"/>
      <c r="O77" s="12"/>
      <c r="P77" s="12"/>
      <c r="Q77" s="12"/>
      <c r="R77" s="12"/>
      <c r="S77" s="12"/>
      <c r="T77" s="12"/>
      <c r="U77" s="12"/>
      <c r="V77" s="12"/>
      <c r="Z77" s="148" t="s">
        <v>93</v>
      </c>
      <c r="AA77" s="12"/>
      <c r="AB77" s="12"/>
      <c r="AI77" s="176"/>
      <c r="AK77" s="107"/>
      <c r="AL77" s="107"/>
      <c r="AM77" s="107"/>
      <c r="AN77" s="107"/>
      <c r="AO77" s="107"/>
      <c r="AP77" s="107"/>
      <c r="AQ77" s="107"/>
      <c r="AR77" s="107"/>
      <c r="AS77" s="107"/>
      <c r="AW77" s="148" t="s">
        <v>93</v>
      </c>
      <c r="AX77" s="12"/>
      <c r="AY77" s="12"/>
      <c r="AZ77" s="12"/>
      <c r="BA77" s="12"/>
      <c r="BB77" s="176"/>
      <c r="BC77" s="12"/>
      <c r="BD77" s="12"/>
      <c r="BE77" s="12"/>
      <c r="BF77" s="12"/>
      <c r="BJ77" s="148" t="s">
        <v>93</v>
      </c>
      <c r="BK77" s="12"/>
      <c r="BL77" s="12"/>
      <c r="BM77" s="12"/>
      <c r="BN77" s="12"/>
      <c r="BO77" s="12"/>
      <c r="BP77" s="12"/>
      <c r="BQ77" s="12"/>
      <c r="BR77" s="12"/>
      <c r="BS77" s="12"/>
      <c r="BW77" s="148" t="s">
        <v>93</v>
      </c>
      <c r="BX77" s="12"/>
      <c r="BY77" s="12"/>
      <c r="BZ77" s="12"/>
      <c r="CA77" s="12"/>
      <c r="CB77" s="12"/>
      <c r="CC77" s="12"/>
      <c r="CD77" s="12"/>
      <c r="CE77" s="12"/>
      <c r="CF77" s="12"/>
    </row>
    <row r="78" spans="2:84" s="13" customFormat="1" ht="12.75">
      <c r="B78" s="63"/>
      <c r="C78" s="10" t="s">
        <v>91</v>
      </c>
      <c r="D78" s="117">
        <f>AVERAGE(D24:D43,D51:D70)</f>
        <v>12.119999999999996</v>
      </c>
      <c r="E78" s="117">
        <f>AVERAGE(E24:E43,E51:E70)</f>
        <v>11.535000000000002</v>
      </c>
      <c r="F78" s="117">
        <f>AVERAGE(F24:F43,F51:F70)</f>
        <v>11.712820512820514</v>
      </c>
      <c r="G78" s="12"/>
      <c r="H78" s="12"/>
      <c r="I78" s="12"/>
      <c r="J78" s="12"/>
      <c r="K78" s="12"/>
      <c r="L78" s="10"/>
      <c r="M78" s="179"/>
      <c r="N78" s="179"/>
      <c r="O78" s="179"/>
      <c r="P78" s="179"/>
      <c r="Q78" s="179"/>
      <c r="R78" s="179"/>
      <c r="S78" s="179"/>
      <c r="T78" s="179"/>
      <c r="U78" s="179"/>
      <c r="V78" s="179"/>
      <c r="Z78" s="10" t="s">
        <v>95</v>
      </c>
      <c r="AA78" s="123">
        <f>AVERAGE(AA24:AA43,AA51:AA70)</f>
        <v>247.88722329886053</v>
      </c>
      <c r="AB78" s="123">
        <f>AVERAGE(AB24:AB43,AB51:AB70)</f>
        <v>242.67572394010557</v>
      </c>
      <c r="AC78" s="123">
        <f>AVERAGE(AC24:AC43,AC51:AC70)</f>
        <v>244.22085782240688</v>
      </c>
      <c r="AI78" s="10"/>
      <c r="AJ78" s="177"/>
      <c r="AK78" s="177"/>
      <c r="AL78" s="177"/>
      <c r="AM78" s="177"/>
      <c r="AN78" s="177"/>
      <c r="AO78" s="177"/>
      <c r="AP78" s="177"/>
      <c r="AQ78" s="177"/>
      <c r="AR78" s="177"/>
      <c r="AS78" s="177"/>
      <c r="AW78" s="10" t="s">
        <v>84</v>
      </c>
      <c r="AX78" s="1">
        <f>AVERAGE(AX24:AX43,AX51:AX70)</f>
        <v>53.84453781512606</v>
      </c>
      <c r="AY78" s="12"/>
      <c r="AZ78" s="12"/>
      <c r="BA78" s="12"/>
      <c r="BB78" s="10"/>
      <c r="BC78" s="177"/>
      <c r="BD78" s="12"/>
      <c r="BE78" s="12"/>
      <c r="BF78" s="12"/>
      <c r="BJ78" s="10" t="s">
        <v>97</v>
      </c>
      <c r="BK78" s="1">
        <f>AVERAGE(BK24:BK43,BK51:BK70)</f>
        <v>3.4676911428707493</v>
      </c>
      <c r="BL78" s="12"/>
      <c r="BM78" s="12"/>
      <c r="BN78" s="12"/>
      <c r="BQ78" s="12"/>
      <c r="BR78" s="12"/>
      <c r="BS78" s="12"/>
      <c r="BW78" s="10" t="s">
        <v>97</v>
      </c>
      <c r="BX78" s="171">
        <f>AVERAGE(BX24:BX43,BX51:BX70)</f>
        <v>0.3543226249156572</v>
      </c>
      <c r="BY78" s="12"/>
      <c r="BZ78" s="12"/>
      <c r="CA78" s="12"/>
      <c r="CB78" s="12"/>
      <c r="CC78" s="12"/>
      <c r="CD78" s="12"/>
      <c r="CE78" s="12"/>
      <c r="CF78" s="12"/>
    </row>
    <row r="79" spans="3:84" s="13" customFormat="1" ht="12.75">
      <c r="C79" s="10" t="s">
        <v>92</v>
      </c>
      <c r="D79" s="117">
        <f>STDEV(D24:D43,D51:D70)</f>
        <v>2.1462190965175325</v>
      </c>
      <c r="E79" s="117">
        <f>STDEV(E24:E43,E51:E70)</f>
        <v>2.1617360070328946</v>
      </c>
      <c r="F79" s="117">
        <f>STDEV(F24:F43,F51:F70)</f>
        <v>2.259503844836576</v>
      </c>
      <c r="G79" s="12"/>
      <c r="H79" s="12"/>
      <c r="I79" s="12"/>
      <c r="J79" s="12"/>
      <c r="K79" s="12"/>
      <c r="L79" s="10"/>
      <c r="M79" s="179"/>
      <c r="N79" s="179"/>
      <c r="O79" s="179"/>
      <c r="P79" s="179"/>
      <c r="Q79" s="179"/>
      <c r="R79" s="179"/>
      <c r="S79" s="179"/>
      <c r="T79" s="179"/>
      <c r="U79" s="179"/>
      <c r="V79" s="179"/>
      <c r="Z79" s="10" t="s">
        <v>96</v>
      </c>
      <c r="AA79" s="123">
        <f>STDEV(AA24:AA43,AA51:AA70)</f>
        <v>18.360015129048772</v>
      </c>
      <c r="AB79" s="123">
        <f>STDEV(AB24:AB43,AB51:AB70)</f>
        <v>20.072670832309406</v>
      </c>
      <c r="AC79" s="123">
        <f>STDEV(AC24:AC43,AC51:AC70)</f>
        <v>19.624030227137354</v>
      </c>
      <c r="AI79" s="10"/>
      <c r="AJ79" s="178"/>
      <c r="AK79" s="178"/>
      <c r="AL79" s="178"/>
      <c r="AM79" s="178"/>
      <c r="AN79" s="178"/>
      <c r="AO79" s="178"/>
      <c r="AP79" s="178"/>
      <c r="AQ79" s="178"/>
      <c r="AR79" s="178"/>
      <c r="AS79" s="178"/>
      <c r="AW79" s="10" t="s">
        <v>85</v>
      </c>
      <c r="AX79" s="1">
        <f>STDEV(AX24:AX43,AX51:AX70)</f>
        <v>29.20907007587212</v>
      </c>
      <c r="AY79" s="12"/>
      <c r="AZ79" s="12"/>
      <c r="BA79" s="12"/>
      <c r="BB79" s="10"/>
      <c r="BC79" s="178"/>
      <c r="BD79" s="12"/>
      <c r="BE79" s="12"/>
      <c r="BF79" s="12"/>
      <c r="BJ79" s="10" t="s">
        <v>98</v>
      </c>
      <c r="BK79" s="1">
        <f>STDEV(BK24:BK43,BK51:BK70)</f>
        <v>0.3123412625035509</v>
      </c>
      <c r="BL79" s="12"/>
      <c r="BM79" s="12"/>
      <c r="BN79" s="12"/>
      <c r="BQ79" s="12"/>
      <c r="BR79" s="12"/>
      <c r="BS79" s="12"/>
      <c r="BW79" s="10" t="s">
        <v>98</v>
      </c>
      <c r="BX79" s="171">
        <f>STDEV(BX24:BX43,BX51:BX70)</f>
        <v>0.03327356109384144</v>
      </c>
      <c r="BY79" s="12"/>
      <c r="BZ79" s="12"/>
      <c r="CA79" s="12"/>
      <c r="CB79" s="12"/>
      <c r="CC79" s="12"/>
      <c r="CD79" s="12"/>
      <c r="CE79" s="12"/>
      <c r="CF79" s="12"/>
    </row>
    <row r="80" spans="3:84" s="13" customFormat="1" ht="12.75">
      <c r="C80" s="169" t="s">
        <v>82</v>
      </c>
      <c r="D80" s="170">
        <f>D46+D73</f>
        <v>40</v>
      </c>
      <c r="E80" s="170">
        <f>E46+E73</f>
        <v>40</v>
      </c>
      <c r="F80" s="170">
        <f>F46+F73</f>
        <v>39</v>
      </c>
      <c r="G80" s="12"/>
      <c r="H80" s="12"/>
      <c r="I80" s="12"/>
      <c r="J80" s="12"/>
      <c r="K80" s="12"/>
      <c r="L80" s="10"/>
      <c r="M80" s="179"/>
      <c r="N80" s="179"/>
      <c r="O80" s="179"/>
      <c r="P80" s="179"/>
      <c r="Q80" s="179"/>
      <c r="R80" s="179"/>
      <c r="S80" s="179"/>
      <c r="T80" s="179"/>
      <c r="U80" s="179"/>
      <c r="V80" s="179"/>
      <c r="Z80" s="10" t="s">
        <v>9</v>
      </c>
      <c r="AA80" s="106">
        <f>EXP(AA78/100)</f>
        <v>11.927805044709357</v>
      </c>
      <c r="AB80" s="106">
        <f>EXP(AB78/100)</f>
        <v>11.322107602383058</v>
      </c>
      <c r="AC80" s="106">
        <f>EXP(AC78/100)</f>
        <v>11.498407853055546</v>
      </c>
      <c r="AI80" s="10"/>
      <c r="AJ80" s="179"/>
      <c r="AK80" s="179"/>
      <c r="AL80" s="179"/>
      <c r="AM80" s="179"/>
      <c r="AN80" s="179"/>
      <c r="AO80" s="179"/>
      <c r="AP80" s="179"/>
      <c r="AQ80" s="179"/>
      <c r="AR80" s="179"/>
      <c r="AS80" s="179"/>
      <c r="AW80" s="10" t="s">
        <v>9</v>
      </c>
      <c r="AX80" s="107">
        <f>PERCENTILE(allraw,AX78/100)</f>
        <v>12.1</v>
      </c>
      <c r="AY80" s="12"/>
      <c r="AZ80" s="12"/>
      <c r="BA80" s="12"/>
      <c r="BB80" s="10"/>
      <c r="BC80" s="179"/>
      <c r="BD80" s="12"/>
      <c r="BE80" s="12"/>
      <c r="BF80" s="12"/>
      <c r="BJ80" s="10" t="s">
        <v>9</v>
      </c>
      <c r="BK80" s="107">
        <f>BK78^2</f>
        <v>12.024881862344243</v>
      </c>
      <c r="BL80" s="12"/>
      <c r="BM80" s="12"/>
      <c r="BN80" s="12"/>
      <c r="BQ80" s="12"/>
      <c r="BR80" s="12"/>
      <c r="BS80" s="12"/>
      <c r="BW80" s="10" t="s">
        <v>9</v>
      </c>
      <c r="BX80" s="106">
        <f>100*SIN(BX78)^2</f>
        <v>12.037787414862331</v>
      </c>
      <c r="BY80" s="12"/>
      <c r="BZ80" s="12"/>
      <c r="CA80" s="12"/>
      <c r="CB80" s="12"/>
      <c r="CC80" s="12"/>
      <c r="CD80" s="12"/>
      <c r="CE80" s="12"/>
      <c r="CF80" s="12"/>
    </row>
    <row r="81" spans="3:84" s="13" customFormat="1" ht="12.75">
      <c r="C81" s="10" t="s">
        <v>81</v>
      </c>
      <c r="D81" s="168">
        <f>COUNT(allraw)</f>
        <v>119</v>
      </c>
      <c r="E81" s="168">
        <f>COUNT(allraw)</f>
        <v>119</v>
      </c>
      <c r="F81" s="168">
        <f>COUNT(allraw)</f>
        <v>119</v>
      </c>
      <c r="G81" s="12"/>
      <c r="H81" s="12"/>
      <c r="I81" s="12"/>
      <c r="J81" s="12"/>
      <c r="K81" s="12"/>
      <c r="L81" s="10"/>
      <c r="M81" s="107"/>
      <c r="N81" s="107"/>
      <c r="O81" s="107"/>
      <c r="P81" s="107"/>
      <c r="Q81" s="107"/>
      <c r="R81" s="107"/>
      <c r="S81" s="107"/>
      <c r="T81" s="107"/>
      <c r="U81" s="107"/>
      <c r="V81" s="107"/>
      <c r="Z81" s="10" t="s">
        <v>10</v>
      </c>
      <c r="AA81" s="106">
        <f>100*EXP(AA79/100)-100</f>
        <v>20.153529469635558</v>
      </c>
      <c r="AB81" s="106">
        <f>100*EXP(AB79/100)-100</f>
        <v>22.229068430295754</v>
      </c>
      <c r="AC81" s="106">
        <f>100*EXP(AC79/100)-100</f>
        <v>21.681927463995223</v>
      </c>
      <c r="AI81" s="10"/>
      <c r="AJ81" s="177"/>
      <c r="AK81" s="177"/>
      <c r="AL81" s="177"/>
      <c r="AM81" s="177"/>
      <c r="AN81" s="177"/>
      <c r="AO81" s="177"/>
      <c r="AP81" s="177"/>
      <c r="AQ81" s="177"/>
      <c r="AR81" s="177"/>
      <c r="AS81" s="177"/>
      <c r="AW81" s="10" t="s">
        <v>68</v>
      </c>
      <c r="AX81" s="107">
        <f>(PERCENTILE(allraw,(AX78+AX79)/100)-PERCENTILE(allraw,(AX78-AX79)/100))/2</f>
        <v>1.746507403384017</v>
      </c>
      <c r="AY81" s="12"/>
      <c r="AZ81" s="12"/>
      <c r="BA81" s="12"/>
      <c r="BB81" s="10"/>
      <c r="BC81" s="177"/>
      <c r="BD81" s="12"/>
      <c r="BE81" s="12"/>
      <c r="BF81" s="12"/>
      <c r="BJ81" s="10" t="s">
        <v>68</v>
      </c>
      <c r="BK81" s="107">
        <f>((BK78+BK79)^2-(BK78-BK79)^2)/2</f>
        <v>2.1662060590732626</v>
      </c>
      <c r="BL81" s="12"/>
      <c r="BM81" s="12"/>
      <c r="BN81" s="12"/>
      <c r="BO81" s="12"/>
      <c r="BP81" s="12"/>
      <c r="BQ81" s="12"/>
      <c r="BR81" s="12"/>
      <c r="BS81" s="12"/>
      <c r="BW81" s="10" t="s">
        <v>68</v>
      </c>
      <c r="BX81" s="106">
        <f>100*(SIN(BX78+BX79)^2-SIN(BX78-BX79)^2)/2</f>
        <v>2.1638646506996677</v>
      </c>
      <c r="BY81" s="12"/>
      <c r="BZ81" s="12"/>
      <c r="CA81" s="12"/>
      <c r="CB81" s="12"/>
      <c r="CC81" s="12"/>
      <c r="CD81" s="12"/>
      <c r="CE81" s="12"/>
      <c r="CF81" s="12"/>
    </row>
    <row r="82" spans="3:84" s="13" customFormat="1" ht="12.75">
      <c r="C82" s="10"/>
      <c r="D82" s="117"/>
      <c r="E82" s="117"/>
      <c r="F82" s="117"/>
      <c r="G82" s="12"/>
      <c r="H82" s="12"/>
      <c r="I82" s="12"/>
      <c r="J82" s="12"/>
      <c r="K82" s="12"/>
      <c r="L82" s="10"/>
      <c r="M82" s="178"/>
      <c r="N82" s="12"/>
      <c r="O82" s="12"/>
      <c r="P82" s="12"/>
      <c r="Q82" s="12"/>
      <c r="R82" s="12"/>
      <c r="S82" s="12"/>
      <c r="T82" s="12"/>
      <c r="U82" s="12"/>
      <c r="V82" s="12"/>
      <c r="Z82" s="10" t="s">
        <v>11</v>
      </c>
      <c r="AA82" s="107">
        <f>EXP(AA79/100)</f>
        <v>1.2015352946963556</v>
      </c>
      <c r="AB82" s="107">
        <f>EXP(AB79/100)</f>
        <v>1.2222906843029575</v>
      </c>
      <c r="AC82" s="107">
        <f>EXP(AC79/100)</f>
        <v>1.2168192746399522</v>
      </c>
      <c r="AI82" s="10"/>
      <c r="AJ82" s="178"/>
      <c r="AK82" s="178"/>
      <c r="AL82" s="178"/>
      <c r="AM82" s="178"/>
      <c r="AN82" s="178"/>
      <c r="AO82" s="178"/>
      <c r="AP82" s="178"/>
      <c r="AQ82" s="178"/>
      <c r="AR82" s="178"/>
      <c r="AS82" s="178"/>
      <c r="AW82" s="10"/>
      <c r="AX82" s="1"/>
      <c r="AY82" s="12"/>
      <c r="AZ82" s="12"/>
      <c r="BA82" s="12"/>
      <c r="BB82" s="10"/>
      <c r="BC82" s="178"/>
      <c r="BD82" s="12"/>
      <c r="BE82" s="12"/>
      <c r="BF82" s="12"/>
      <c r="BJ82" s="10"/>
      <c r="BK82" s="12"/>
      <c r="BL82" s="12"/>
      <c r="BM82" s="12"/>
      <c r="BN82" s="12"/>
      <c r="BO82" s="12"/>
      <c r="BP82" s="12"/>
      <c r="BQ82" s="12"/>
      <c r="BR82" s="12"/>
      <c r="BS82" s="12"/>
      <c r="BW82" s="10"/>
      <c r="BX82" s="12"/>
      <c r="BY82" s="12"/>
      <c r="BZ82" s="12"/>
      <c r="CA82" s="12"/>
      <c r="CB82" s="12"/>
      <c r="CC82" s="12"/>
      <c r="CD82" s="12"/>
      <c r="CE82" s="12"/>
      <c r="CF82" s="12"/>
    </row>
    <row r="83" spans="3:84" s="13" customFormat="1" ht="12.75">
      <c r="C83" s="10"/>
      <c r="D83" s="117"/>
      <c r="E83" s="117"/>
      <c r="F83" s="117"/>
      <c r="G83" s="12"/>
      <c r="H83" s="12"/>
      <c r="I83" s="12"/>
      <c r="J83" s="12"/>
      <c r="K83" s="12"/>
      <c r="N83" s="12"/>
      <c r="O83" s="12"/>
      <c r="P83" s="12"/>
      <c r="Q83" s="12"/>
      <c r="R83" s="12"/>
      <c r="S83" s="12"/>
      <c r="T83" s="12"/>
      <c r="U83" s="12"/>
      <c r="V83" s="12"/>
      <c r="Z83" s="10"/>
      <c r="AA83" s="107"/>
      <c r="AB83" s="107"/>
      <c r="AC83" s="107"/>
      <c r="AI83" s="10"/>
      <c r="AJ83" s="107"/>
      <c r="AK83" s="107"/>
      <c r="AL83" s="107"/>
      <c r="AM83" s="107"/>
      <c r="AN83" s="107"/>
      <c r="AO83" s="107"/>
      <c r="AP83" s="107"/>
      <c r="AQ83" s="107"/>
      <c r="AR83" s="107"/>
      <c r="AS83" s="107"/>
      <c r="AW83" s="10"/>
      <c r="AX83" s="1"/>
      <c r="AY83" s="12"/>
      <c r="AZ83" s="12"/>
      <c r="BA83" s="12"/>
      <c r="BB83" s="10"/>
      <c r="BC83" s="107"/>
      <c r="BD83" s="12"/>
      <c r="BE83" s="12"/>
      <c r="BF83" s="12"/>
      <c r="BJ83" s="10"/>
      <c r="BK83" s="12"/>
      <c r="BL83" s="12"/>
      <c r="BM83" s="12"/>
      <c r="BN83" s="12"/>
      <c r="BO83" s="12"/>
      <c r="BP83" s="12"/>
      <c r="BQ83" s="12"/>
      <c r="BR83" s="12"/>
      <c r="BS83" s="12"/>
      <c r="BW83" s="10"/>
      <c r="BX83" s="12"/>
      <c r="BY83" s="12"/>
      <c r="BZ83" s="12"/>
      <c r="CA83" s="12"/>
      <c r="CB83" s="12"/>
      <c r="CC83" s="12"/>
      <c r="CD83" s="12"/>
      <c r="CE83" s="12"/>
      <c r="CF83" s="12"/>
    </row>
    <row r="84" spans="3:84" s="13" customFormat="1" ht="12.75">
      <c r="C84" s="148" t="s">
        <v>128</v>
      </c>
      <c r="D84" s="12"/>
      <c r="E84" s="12"/>
      <c r="F84" s="12"/>
      <c r="G84" s="176"/>
      <c r="H84" s="176"/>
      <c r="I84" s="176"/>
      <c r="J84" s="176"/>
      <c r="L84" s="176" t="s">
        <v>129</v>
      </c>
      <c r="M84" s="12"/>
      <c r="N84" s="12"/>
      <c r="O84" s="12"/>
      <c r="P84" s="12"/>
      <c r="Q84" s="12"/>
      <c r="R84" s="12"/>
      <c r="S84" s="12"/>
      <c r="T84" s="12"/>
      <c r="U84" s="12"/>
      <c r="V84" s="12"/>
      <c r="Z84" s="148" t="s">
        <v>128</v>
      </c>
      <c r="AA84" s="12"/>
      <c r="AB84" s="12"/>
      <c r="AC84" s="12"/>
      <c r="AD84" s="176"/>
      <c r="AE84" s="176"/>
      <c r="AF84" s="176"/>
      <c r="AG84" s="176"/>
      <c r="AI84" s="176" t="s">
        <v>129</v>
      </c>
      <c r="AK84" s="12"/>
      <c r="AL84" s="12"/>
      <c r="AM84" s="12"/>
      <c r="AN84" s="12"/>
      <c r="AO84" s="12"/>
      <c r="AP84" s="12"/>
      <c r="AQ84" s="12"/>
      <c r="AR84" s="12"/>
      <c r="AS84" s="12"/>
      <c r="AW84" s="148" t="s">
        <v>128</v>
      </c>
      <c r="AX84" s="12"/>
      <c r="AY84" s="12"/>
      <c r="AZ84" s="176"/>
      <c r="BB84" s="176" t="s">
        <v>129</v>
      </c>
      <c r="BC84" s="12"/>
      <c r="BD84" s="12"/>
      <c r="BE84" s="12"/>
      <c r="BF84" s="12"/>
      <c r="BJ84" s="148" t="s">
        <v>128</v>
      </c>
      <c r="BK84" s="12"/>
      <c r="BL84" s="12"/>
      <c r="BM84" s="176"/>
      <c r="BO84" s="176" t="s">
        <v>129</v>
      </c>
      <c r="BQ84" s="12"/>
      <c r="BR84" s="12"/>
      <c r="BS84" s="12"/>
      <c r="BW84" s="148" t="s">
        <v>128</v>
      </c>
      <c r="BX84" s="12"/>
      <c r="BY84" s="12"/>
      <c r="BZ84" s="176"/>
      <c r="CB84" s="176" t="s">
        <v>129</v>
      </c>
      <c r="CC84" s="12"/>
      <c r="CD84" s="12"/>
      <c r="CE84" s="12"/>
      <c r="CF84" s="12"/>
    </row>
    <row r="85" spans="3:84" s="13" customFormat="1" ht="12.75">
      <c r="C85" s="10" t="s">
        <v>126</v>
      </c>
      <c r="D85" s="111">
        <f>D71-D44</f>
        <v>0.240000000000002</v>
      </c>
      <c r="E85" s="111">
        <f>E71-E44</f>
        <v>-0.9799999999999986</v>
      </c>
      <c r="F85" s="111">
        <f>F71-F44</f>
        <v>-0.457368421052637</v>
      </c>
      <c r="G85" s="12"/>
      <c r="H85" s="12"/>
      <c r="I85" s="12"/>
      <c r="J85" s="12"/>
      <c r="K85" s="12"/>
      <c r="L85" s="10" t="s">
        <v>148</v>
      </c>
      <c r="M85" s="109">
        <f>M71-M44</f>
        <v>-1.2199999999999998</v>
      </c>
      <c r="N85" s="109">
        <f>N71-N44</f>
        <v>-0.7394736842105266</v>
      </c>
      <c r="O85" s="109">
        <f>O71-O44</f>
        <v>0.5344736842105255</v>
      </c>
      <c r="P85" s="109" t="e">
        <f>P71-P44</f>
        <v>#DIV/0!</v>
      </c>
      <c r="Q85" s="109" t="e">
        <f aca="true" t="shared" si="115" ref="Q85:V85">Q71-Q44</f>
        <v>#DIV/0!</v>
      </c>
      <c r="R85" s="109" t="e">
        <f t="shared" si="115"/>
        <v>#DIV/0!</v>
      </c>
      <c r="S85" s="109" t="e">
        <f t="shared" si="115"/>
        <v>#DIV/0!</v>
      </c>
      <c r="T85" s="109" t="e">
        <f t="shared" si="115"/>
        <v>#DIV/0!</v>
      </c>
      <c r="U85" s="109" t="e">
        <f t="shared" si="115"/>
        <v>#DIV/0!</v>
      </c>
      <c r="V85" s="109" t="e">
        <f t="shared" si="115"/>
        <v>#DIV/0!</v>
      </c>
      <c r="Z85" s="10" t="s">
        <v>139</v>
      </c>
      <c r="AA85" s="124">
        <f>AA71-AA44</f>
        <v>1.324415232258076</v>
      </c>
      <c r="AB85" s="124">
        <f>AB71-AB44</f>
        <v>-9.602690148165777</v>
      </c>
      <c r="AC85" s="124">
        <f>AC71-AC44</f>
        <v>-4.923842890432155</v>
      </c>
      <c r="AD85" s="10"/>
      <c r="AE85" s="10"/>
      <c r="AF85" s="10"/>
      <c r="AG85" s="10"/>
      <c r="AH85" s="11"/>
      <c r="AI85" s="10" t="s">
        <v>140</v>
      </c>
      <c r="AJ85" s="11">
        <f>AJ71-AJ44</f>
        <v>-10.927105380423786</v>
      </c>
      <c r="AK85" s="11">
        <f>AK71-AK44</f>
        <v>-6.654547670575762</v>
      </c>
      <c r="AL85" s="11">
        <f>AL71-AL44</f>
        <v>4.713958619156024</v>
      </c>
      <c r="AM85" s="11" t="e">
        <f>AM71-AM44</f>
        <v>#DIV/0!</v>
      </c>
      <c r="AN85" s="11" t="e">
        <f aca="true" t="shared" si="116" ref="AN85:AS85">AN71-AN44</f>
        <v>#DIV/0!</v>
      </c>
      <c r="AO85" s="11" t="e">
        <f t="shared" si="116"/>
        <v>#DIV/0!</v>
      </c>
      <c r="AP85" s="11" t="e">
        <f t="shared" si="116"/>
        <v>#DIV/0!</v>
      </c>
      <c r="AQ85" s="11" t="e">
        <f t="shared" si="116"/>
        <v>#DIV/0!</v>
      </c>
      <c r="AR85" s="11" t="e">
        <f t="shared" si="116"/>
        <v>#DIV/0!</v>
      </c>
      <c r="AS85" s="11" t="e">
        <f t="shared" si="116"/>
        <v>#DIV/0!</v>
      </c>
      <c r="AW85" s="10" t="s">
        <v>141</v>
      </c>
      <c r="AX85" s="124">
        <f>AX71-AX44</f>
        <v>5.840336134453793</v>
      </c>
      <c r="AY85" s="12"/>
      <c r="AZ85" s="12"/>
      <c r="BA85" s="12"/>
      <c r="BB85" s="10" t="s">
        <v>140</v>
      </c>
      <c r="BC85" s="5">
        <f>BC71-BC44</f>
        <v>-14.411764705882353</v>
      </c>
      <c r="BD85" s="5">
        <f>BD71-BD44</f>
        <v>-11.457319770013271</v>
      </c>
      <c r="BE85" s="5">
        <f>BE71-BE44</f>
        <v>3.931888544891641</v>
      </c>
      <c r="BF85" s="5" t="e">
        <f>BF71-BF44</f>
        <v>#DIV/0!</v>
      </c>
      <c r="BJ85" s="10" t="s">
        <v>142</v>
      </c>
      <c r="BK85" s="151">
        <f>BK71-BK44</f>
        <v>0.0291284369965763</v>
      </c>
      <c r="BL85" s="12"/>
      <c r="BM85" s="12"/>
      <c r="BN85" s="12"/>
      <c r="BO85" s="10" t="s">
        <v>148</v>
      </c>
      <c r="BP85" s="152">
        <f>BP71-BP44</f>
        <v>-0.18133544259971698</v>
      </c>
      <c r="BQ85" s="152">
        <f>BQ71-BQ44</f>
        <v>-0.1106315681409572</v>
      </c>
      <c r="BR85" s="152">
        <f>BR71-BR44</f>
        <v>0.07841596529351413</v>
      </c>
      <c r="BS85" s="152" t="e">
        <f>BS71-BS44</f>
        <v>#DIV/0!</v>
      </c>
      <c r="BW85" s="10" t="s">
        <v>142</v>
      </c>
      <c r="BX85" s="172">
        <f>BX71-BX44</f>
        <v>0.0031798000803552884</v>
      </c>
      <c r="BY85" s="12"/>
      <c r="BZ85" s="12"/>
      <c r="CA85" s="12"/>
      <c r="CB85" s="10" t="s">
        <v>140</v>
      </c>
      <c r="CC85" s="153">
        <f>CC71-CC44</f>
        <v>-0.01927687015415655</v>
      </c>
      <c r="CD85" s="153">
        <f>CD71-CD44</f>
        <v>-0.011742891145905108</v>
      </c>
      <c r="CE85" s="153">
        <f>CE71-CE44</f>
        <v>0.008357255020773963</v>
      </c>
      <c r="CF85" s="153" t="e">
        <f>CF71-CF44</f>
        <v>#DIV/0!</v>
      </c>
    </row>
    <row r="86" spans="3:84" ht="12.75">
      <c r="C86" s="10" t="s">
        <v>127</v>
      </c>
      <c r="D86" s="111">
        <f>D85/D133</f>
        <v>0.11182455714303696</v>
      </c>
      <c r="E86" s="111">
        <f>E85/E133</f>
        <v>-0.4566169416673965</v>
      </c>
      <c r="F86" s="111">
        <f>F85/F133</f>
        <v>-0.21310425473091987</v>
      </c>
      <c r="L86" s="10" t="s">
        <v>127</v>
      </c>
      <c r="M86" s="111">
        <f>M85/M133</f>
        <v>-0.568441498810433</v>
      </c>
      <c r="N86" s="111">
        <f>N85/N133</f>
        <v>-0.34454715523238094</v>
      </c>
      <c r="O86" s="111">
        <f>O85/O133</f>
        <v>0.24903034600603713</v>
      </c>
      <c r="P86" s="111" t="e">
        <f>P85/P133</f>
        <v>#DIV/0!</v>
      </c>
      <c r="Q86" s="111" t="e">
        <f aca="true" t="shared" si="117" ref="Q86:V86">Q85/Q133</f>
        <v>#DIV/0!</v>
      </c>
      <c r="R86" s="111" t="e">
        <f t="shared" si="117"/>
        <v>#DIV/0!</v>
      </c>
      <c r="S86" s="111" t="e">
        <f t="shared" si="117"/>
        <v>#DIV/0!</v>
      </c>
      <c r="T86" s="111" t="e">
        <f t="shared" si="117"/>
        <v>#DIV/0!</v>
      </c>
      <c r="U86" s="111" t="e">
        <f t="shared" si="117"/>
        <v>#DIV/0!</v>
      </c>
      <c r="V86" s="111" t="e">
        <f t="shared" si="117"/>
        <v>#DIV/0!</v>
      </c>
      <c r="Z86" s="10" t="s">
        <v>149</v>
      </c>
      <c r="AA86" s="109">
        <f>100*EXP(AA85/100)-100</f>
        <v>1.3332244580779076</v>
      </c>
      <c r="AB86" s="109">
        <f>100*EXP(AB85/100)-100</f>
        <v>-9.156042263063881</v>
      </c>
      <c r="AC86" s="109">
        <f>100*EXP(AC85/100)-100</f>
        <v>-4.8045870742156325</v>
      </c>
      <c r="AD86" s="10"/>
      <c r="AE86" s="10"/>
      <c r="AF86" s="10"/>
      <c r="AG86" s="10"/>
      <c r="AH86" s="109"/>
      <c r="AI86" s="10" t="s">
        <v>149</v>
      </c>
      <c r="AJ86" s="109">
        <f>100*EXP(AJ85/100)-100</f>
        <v>-10.351261175431361</v>
      </c>
      <c r="AK86" s="109">
        <f>100*EXP(AK85/100)-100</f>
        <v>-6.437963404325998</v>
      </c>
      <c r="AL86" s="109">
        <f>100*EXP(AL85/100)-100</f>
        <v>4.826832265063302</v>
      </c>
      <c r="AM86" s="109" t="e">
        <f>100*EXP(AM85/100)-100</f>
        <v>#DIV/0!</v>
      </c>
      <c r="AN86" s="109" t="e">
        <f aca="true" t="shared" si="118" ref="AN86:AS86">100*EXP(AN85/100)-100</f>
        <v>#DIV/0!</v>
      </c>
      <c r="AO86" s="109" t="e">
        <f t="shared" si="118"/>
        <v>#DIV/0!</v>
      </c>
      <c r="AP86" s="109" t="e">
        <f t="shared" si="118"/>
        <v>#DIV/0!</v>
      </c>
      <c r="AQ86" s="109" t="e">
        <f t="shared" si="118"/>
        <v>#DIV/0!</v>
      </c>
      <c r="AR86" s="109" t="e">
        <f t="shared" si="118"/>
        <v>#DIV/0!</v>
      </c>
      <c r="AS86" s="109" t="e">
        <f t="shared" si="118"/>
        <v>#DIV/0!</v>
      </c>
      <c r="AW86" s="3"/>
      <c r="AZ86" s="3"/>
      <c r="BA86" s="3"/>
      <c r="BC86" s="3"/>
      <c r="BD86" s="3"/>
      <c r="BE86" s="3"/>
      <c r="BF86" s="3"/>
      <c r="BJ86" s="3"/>
      <c r="BM86" s="3"/>
      <c r="BN86" s="3"/>
      <c r="BP86" s="3"/>
      <c r="BQ86" s="3"/>
      <c r="BR86" s="3"/>
      <c r="BS86" s="3"/>
      <c r="BW86" s="3"/>
      <c r="BZ86" s="3"/>
      <c r="CA86" s="3"/>
      <c r="CC86" s="3"/>
      <c r="CD86" s="3"/>
      <c r="CE86" s="3"/>
      <c r="CF86" s="3"/>
    </row>
    <row r="87" spans="26:84" ht="12.75">
      <c r="Z87" s="10" t="s">
        <v>150</v>
      </c>
      <c r="AA87" s="110">
        <f>EXP(AA85/100)</f>
        <v>1.013332244580779</v>
      </c>
      <c r="AB87" s="110">
        <f>EXP(AB85/100)</f>
        <v>0.9084395773693612</v>
      </c>
      <c r="AC87" s="110">
        <f>EXP(AC85/100)</f>
        <v>0.9519541292578437</v>
      </c>
      <c r="AD87" s="10"/>
      <c r="AE87" s="10"/>
      <c r="AF87" s="10"/>
      <c r="AG87" s="10"/>
      <c r="AH87" s="110"/>
      <c r="AI87" s="10" t="s">
        <v>150</v>
      </c>
      <c r="AJ87" s="110">
        <f>EXP(AJ85/100)</f>
        <v>0.8964873882456864</v>
      </c>
      <c r="AK87" s="110">
        <f>EXP(AK85/100)</f>
        <v>0.93562036595674</v>
      </c>
      <c r="AL87" s="110">
        <f>EXP(AL85/100)</f>
        <v>1.048268322650633</v>
      </c>
      <c r="AM87" s="110" t="e">
        <f>EXP(AM85/100)</f>
        <v>#DIV/0!</v>
      </c>
      <c r="AN87" s="110" t="e">
        <f aca="true" t="shared" si="119" ref="AN87:AS87">EXP(AN85/100)</f>
        <v>#DIV/0!</v>
      </c>
      <c r="AO87" s="110" t="e">
        <f t="shared" si="119"/>
        <v>#DIV/0!</v>
      </c>
      <c r="AP87" s="110" t="e">
        <f t="shared" si="119"/>
        <v>#DIV/0!</v>
      </c>
      <c r="AQ87" s="110" t="e">
        <f t="shared" si="119"/>
        <v>#DIV/0!</v>
      </c>
      <c r="AR87" s="110" t="e">
        <f t="shared" si="119"/>
        <v>#DIV/0!</v>
      </c>
      <c r="AS87" s="110" t="e">
        <f t="shared" si="119"/>
        <v>#DIV/0!</v>
      </c>
      <c r="AW87" s="3"/>
      <c r="AZ87" s="2"/>
      <c r="BA87" s="2"/>
      <c r="BC87" s="3"/>
      <c r="BD87" s="3"/>
      <c r="BE87" s="3"/>
      <c r="BF87" s="3"/>
      <c r="BJ87" s="3"/>
      <c r="BM87" s="2"/>
      <c r="BN87" s="2"/>
      <c r="BP87" s="3"/>
      <c r="BQ87" s="3"/>
      <c r="BR87" s="3"/>
      <c r="BS87" s="3"/>
      <c r="BW87" s="3"/>
      <c r="BZ87" s="2"/>
      <c r="CA87" s="2"/>
      <c r="CC87" s="3"/>
      <c r="CD87" s="3"/>
      <c r="CE87" s="3"/>
      <c r="CF87" s="3"/>
    </row>
    <row r="88" spans="3:84" ht="12.75">
      <c r="C88" s="10" t="s">
        <v>3</v>
      </c>
      <c r="D88" s="112">
        <f>TTEST(D24:D43,D51:D70,2,1)</f>
        <v>0.7454468506973344</v>
      </c>
      <c r="E88" s="112">
        <f>TTEST(E24:E43,E51:E70,2,1)</f>
        <v>0.20903428202950902</v>
      </c>
      <c r="F88" s="112">
        <f>TTEST(F24:F43,F51:F70,2,1)</f>
        <v>0.5270511630240482</v>
      </c>
      <c r="L88" s="10" t="s">
        <v>3</v>
      </c>
      <c r="M88" s="112">
        <f>TTEST(M24:M43,M51:M70,2,1)</f>
        <v>0.00047444929308167275</v>
      </c>
      <c r="N88" s="112">
        <f>TTEST(N24:N43,N51:N70,2,1)</f>
        <v>0.09851306504242102</v>
      </c>
      <c r="O88" s="112">
        <f>TTEST(O24:O43,O51:O70,2,1)</f>
        <v>0.2420469438209083</v>
      </c>
      <c r="P88" s="112" t="e">
        <f>TTEST(P24:P43,P51:P70,2,1)</f>
        <v>#DIV/0!</v>
      </c>
      <c r="Q88" s="112" t="e">
        <f aca="true" t="shared" si="120" ref="Q88:V88">TTEST(Q24:Q43,Q51:Q70,2,1)</f>
        <v>#DIV/0!</v>
      </c>
      <c r="R88" s="112" t="e">
        <f t="shared" si="120"/>
        <v>#DIV/0!</v>
      </c>
      <c r="S88" s="112" t="e">
        <f t="shared" si="120"/>
        <v>#DIV/0!</v>
      </c>
      <c r="T88" s="112" t="e">
        <f t="shared" si="120"/>
        <v>#DIV/0!</v>
      </c>
      <c r="U88" s="112" t="e">
        <f t="shared" si="120"/>
        <v>#DIV/0!</v>
      </c>
      <c r="V88" s="112" t="e">
        <f t="shared" si="120"/>
        <v>#DIV/0!</v>
      </c>
      <c r="Z88" s="10" t="s">
        <v>127</v>
      </c>
      <c r="AA88" s="111">
        <f>AA85/AA155</f>
        <v>0.07213584645486584</v>
      </c>
      <c r="AB88" s="111">
        <f>AB85/AB155</f>
        <v>-0.5230219082430184</v>
      </c>
      <c r="AC88" s="111">
        <f>AC85/AC155</f>
        <v>-0.2681829429781771</v>
      </c>
      <c r="AD88" s="10"/>
      <c r="AE88" s="10"/>
      <c r="AF88" s="10"/>
      <c r="AG88" s="10"/>
      <c r="AH88" s="111"/>
      <c r="AI88" s="10" t="s">
        <v>127</v>
      </c>
      <c r="AJ88" s="111">
        <f>AJ85/AJ155</f>
        <v>-0.5951577546978806</v>
      </c>
      <c r="AK88" s="111">
        <f>AK85/AK155</f>
        <v>-0.3624478315405687</v>
      </c>
      <c r="AL88" s="111">
        <f>AL85/AL155</f>
        <v>0.2567513472087347</v>
      </c>
      <c r="AM88" s="111" t="e">
        <f>AM85/AM155</f>
        <v>#DIV/0!</v>
      </c>
      <c r="AN88" s="111" t="e">
        <f aca="true" t="shared" si="121" ref="AN88:AS88">AN85/AN155</f>
        <v>#DIV/0!</v>
      </c>
      <c r="AO88" s="111" t="e">
        <f t="shared" si="121"/>
        <v>#DIV/0!</v>
      </c>
      <c r="AP88" s="111" t="e">
        <f t="shared" si="121"/>
        <v>#DIV/0!</v>
      </c>
      <c r="AQ88" s="111" t="e">
        <f t="shared" si="121"/>
        <v>#DIV/0!</v>
      </c>
      <c r="AR88" s="111" t="e">
        <f t="shared" si="121"/>
        <v>#DIV/0!</v>
      </c>
      <c r="AS88" s="111" t="e">
        <f t="shared" si="121"/>
        <v>#DIV/0!</v>
      </c>
      <c r="AW88" s="10" t="s">
        <v>127</v>
      </c>
      <c r="AX88" s="111">
        <f>AX85/AX155</f>
        <v>0.19994940336283243</v>
      </c>
      <c r="BB88" s="10" t="s">
        <v>127</v>
      </c>
      <c r="BC88" s="111">
        <f>BC85/BC155</f>
        <v>-0.49340032628382297</v>
      </c>
      <c r="BD88" s="111">
        <f>BD85/BD155</f>
        <v>-0.3922521237496528</v>
      </c>
      <c r="BE88" s="111">
        <f>BE85/BE155</f>
        <v>0.13461190427077446</v>
      </c>
      <c r="BF88" s="111" t="e">
        <f>BF85/BF155</f>
        <v>#DIV/0!</v>
      </c>
      <c r="BJ88" s="10" t="s">
        <v>127</v>
      </c>
      <c r="BK88" s="111">
        <f>BK85/BK155</f>
        <v>0.09325836990956375</v>
      </c>
      <c r="BO88" s="10" t="s">
        <v>127</v>
      </c>
      <c r="BP88" s="111">
        <f>BP85/BP155</f>
        <v>-0.5805683217972376</v>
      </c>
      <c r="BQ88" s="111">
        <f>BQ85/BQ155</f>
        <v>-0.3542009379554822</v>
      </c>
      <c r="BR88" s="111">
        <f>BR85/BR155</f>
        <v>0.25105861667131685</v>
      </c>
      <c r="BS88" s="111" t="e">
        <f>BS85/BS155</f>
        <v>#DIV/0!</v>
      </c>
      <c r="BW88" s="10" t="s">
        <v>127</v>
      </c>
      <c r="BX88" s="111">
        <f>BX85/BX155</f>
        <v>0.09556536709092533</v>
      </c>
      <c r="CB88" s="10" t="s">
        <v>127</v>
      </c>
      <c r="CC88" s="111">
        <f>CC85/CC155</f>
        <v>-0.5793449670081896</v>
      </c>
      <c r="CD88" s="111">
        <f>CD85/CD155</f>
        <v>-0.35291957818361025</v>
      </c>
      <c r="CE88" s="111">
        <f>CE85/CE155</f>
        <v>0.25116803690485645</v>
      </c>
      <c r="CF88" s="111" t="e">
        <f>CF85/CF155</f>
        <v>#DIV/0!</v>
      </c>
    </row>
    <row r="89" spans="3:84" ht="12.75">
      <c r="C89" s="10" t="s">
        <v>28</v>
      </c>
      <c r="D89" s="57">
        <f>MIN(COUNT(D24:D43),COUNT(D51:D70))-1</f>
        <v>19</v>
      </c>
      <c r="E89" s="57">
        <f>MIN(COUNT(E24:E43),COUNT(E51:E70))-1</f>
        <v>19</v>
      </c>
      <c r="F89" s="57">
        <f>MIN(COUNT(F24:F43),COUNT(F51:F70))-1</f>
        <v>18</v>
      </c>
      <c r="L89" s="10" t="s">
        <v>28</v>
      </c>
      <c r="M89" s="57">
        <f>MIN(COUNT(M24:M43),COUNT(M51:M70))-1</f>
        <v>19</v>
      </c>
      <c r="N89" s="57">
        <f aca="true" t="shared" si="122" ref="N89:V89">MIN(COUNT(N24:N43),COUNT(N51:N70))-1</f>
        <v>18</v>
      </c>
      <c r="O89" s="57">
        <f t="shared" si="122"/>
        <v>18</v>
      </c>
      <c r="P89" s="57">
        <f t="shared" si="122"/>
        <v>-1</v>
      </c>
      <c r="Q89" s="57">
        <f t="shared" si="122"/>
        <v>-1</v>
      </c>
      <c r="R89" s="57">
        <f t="shared" si="122"/>
        <v>-1</v>
      </c>
      <c r="S89" s="57">
        <f t="shared" si="122"/>
        <v>-1</v>
      </c>
      <c r="T89" s="57">
        <f t="shared" si="122"/>
        <v>-1</v>
      </c>
      <c r="U89" s="57">
        <f t="shared" si="122"/>
        <v>-1</v>
      </c>
      <c r="V89" s="57">
        <f t="shared" si="122"/>
        <v>-1</v>
      </c>
      <c r="Z89" s="10"/>
      <c r="AA89" s="111"/>
      <c r="AB89" s="111"/>
      <c r="AC89" s="111"/>
      <c r="AD89" s="10"/>
      <c r="AE89" s="10"/>
      <c r="AF89" s="10"/>
      <c r="AG89" s="10"/>
      <c r="AH89" s="111"/>
      <c r="AI89" s="10"/>
      <c r="AJ89" s="111"/>
      <c r="AK89" s="111"/>
      <c r="AL89" s="111"/>
      <c r="AM89" s="111"/>
      <c r="AN89" s="111"/>
      <c r="AO89" s="111"/>
      <c r="AP89" s="111"/>
      <c r="AQ89" s="111"/>
      <c r="AR89" s="111"/>
      <c r="AS89" s="111"/>
      <c r="AW89" s="10"/>
      <c r="AX89" s="111"/>
      <c r="BB89" s="10"/>
      <c r="BC89" s="111"/>
      <c r="BD89" s="111"/>
      <c r="BE89" s="111"/>
      <c r="BF89" s="111"/>
      <c r="BJ89" s="10"/>
      <c r="BK89" s="111"/>
      <c r="BO89" s="10"/>
      <c r="BP89" s="111"/>
      <c r="BQ89" s="111"/>
      <c r="BR89" s="111"/>
      <c r="BS89" s="111"/>
      <c r="BW89" s="10"/>
      <c r="BX89" s="111"/>
      <c r="CB89" s="10"/>
      <c r="CC89" s="111"/>
      <c r="CD89" s="111"/>
      <c r="CE89" s="111"/>
      <c r="CF89" s="111"/>
    </row>
    <row r="90" spans="26:84" ht="12.75">
      <c r="Z90" s="10" t="s">
        <v>3</v>
      </c>
      <c r="AA90" s="112">
        <f>TTEST(AA24:AA43,AA51:AA70,2,1)</f>
        <v>0.8345289861234858</v>
      </c>
      <c r="AB90" s="112">
        <f>TTEST(AB24:AB43,AB51:AB70,2,1)</f>
        <v>0.18275484883239768</v>
      </c>
      <c r="AC90" s="112">
        <f>TTEST(AC24:AC43,AC51:AC70,2,1)</f>
        <v>0.44445354393163405</v>
      </c>
      <c r="AD90" s="10"/>
      <c r="AE90" s="10"/>
      <c r="AF90" s="10"/>
      <c r="AG90" s="10"/>
      <c r="AH90" s="112"/>
      <c r="AI90" s="10" t="s">
        <v>3</v>
      </c>
      <c r="AJ90" s="112">
        <f>TTEST(AJ24:AJ43,AJ51:AJ70,2,1)</f>
        <v>0.00033057560396305616</v>
      </c>
      <c r="AK90" s="112">
        <f>TTEST(AK24:AK43,AK51:AK70,2,1)</f>
        <v>0.08687286978002953</v>
      </c>
      <c r="AL90" s="112">
        <f>TTEST(AL24:AL43,AL51:AL70,2,1)</f>
        <v>0.21611469221393675</v>
      </c>
      <c r="AM90" s="112" t="e">
        <f>TTEST(AM24:AM43,AM51:AM70,2,1)</f>
        <v>#DIV/0!</v>
      </c>
      <c r="AN90" s="112" t="e">
        <f aca="true" t="shared" si="123" ref="AN90:AS90">TTEST(AN24:AN43,AN51:AN70,2,1)</f>
        <v>#DIV/0!</v>
      </c>
      <c r="AO90" s="112" t="e">
        <f t="shared" si="123"/>
        <v>#DIV/0!</v>
      </c>
      <c r="AP90" s="112" t="e">
        <f t="shared" si="123"/>
        <v>#DIV/0!</v>
      </c>
      <c r="AQ90" s="112" t="e">
        <f t="shared" si="123"/>
        <v>#DIV/0!</v>
      </c>
      <c r="AR90" s="112" t="e">
        <f t="shared" si="123"/>
        <v>#DIV/0!</v>
      </c>
      <c r="AS90" s="112" t="e">
        <f t="shared" si="123"/>
        <v>#DIV/0!</v>
      </c>
      <c r="AW90" s="10" t="s">
        <v>3</v>
      </c>
      <c r="AX90" s="112">
        <f>TTEST(AX24:AX43,AX51:AX70,2,1)</f>
        <v>0.5320126988629059</v>
      </c>
      <c r="BB90" s="10" t="s">
        <v>3</v>
      </c>
      <c r="BC90" s="112">
        <f>TTEST(BC24:BC43,BC51:BC70,2,1)</f>
        <v>0.0020215689722191924</v>
      </c>
      <c r="BD90" s="112">
        <f>TTEST(BD24:BD43,BD51:BD70,2,1)</f>
        <v>0.05467258722280609</v>
      </c>
      <c r="BE90" s="112">
        <f>TTEST(BE24:BE43,BE51:BE70,2,1)</f>
        <v>0.5471868206151267</v>
      </c>
      <c r="BF90" s="112" t="e">
        <f>TTEST(BF24:BF43,BF51:BF70,2,1)</f>
        <v>#DIV/0!</v>
      </c>
      <c r="BJ90" s="10" t="s">
        <v>3</v>
      </c>
      <c r="BK90" s="112">
        <f>TTEST(BK24:BK43,BK51:BK70,2,1)</f>
        <v>0.7867998970085784</v>
      </c>
      <c r="BO90" s="10" t="s">
        <v>3</v>
      </c>
      <c r="BP90" s="112">
        <f>TTEST(BP24:BP43,BP51:BP70,2,1)</f>
        <v>0.0003721981834651524</v>
      </c>
      <c r="BQ90" s="112">
        <f>TTEST(BQ24:BQ43,BQ51:BQ70,2,1)</f>
        <v>0.09139599745784338</v>
      </c>
      <c r="BR90" s="112">
        <f>TTEST(BR24:BR43,BR51:BR70,2,1)</f>
        <v>0.22997234574166325</v>
      </c>
      <c r="BS90" s="112" t="e">
        <f>TTEST(BS24:BS43,BS51:BS70,2,1)</f>
        <v>#DIV/0!</v>
      </c>
      <c r="BW90" s="10" t="s">
        <v>3</v>
      </c>
      <c r="BX90" s="112">
        <f>TTEST(BX24:BX43,BX51:BX70,2,1)</f>
        <v>0.78167374751673</v>
      </c>
      <c r="CB90" s="10" t="s">
        <v>3</v>
      </c>
      <c r="CC90" s="112">
        <f>TTEST(CC24:CC43,CC51:CC70,2,1)</f>
        <v>0.0003792823458503385</v>
      </c>
      <c r="CD90" s="112">
        <f>TTEST(CD24:CD43,CD51:CD70,2,1)</f>
        <v>0.09242969857017955</v>
      </c>
      <c r="CE90" s="112">
        <f>TTEST(CE24:CE43,CE51:CE70,2,1)</f>
        <v>0.23102413623094864</v>
      </c>
      <c r="CF90" s="112" t="e">
        <f>TTEST(CF24:CF43,CF51:CF70,2,1)</f>
        <v>#DIV/0!</v>
      </c>
    </row>
    <row r="91" spans="26:84" ht="12.75">
      <c r="Z91" s="10" t="s">
        <v>28</v>
      </c>
      <c r="AA91">
        <f>MIN(COUNT(AA24:AA43),COUNT(AA51:AA70))-1</f>
        <v>19</v>
      </c>
      <c r="AB91">
        <f>MIN(COUNT(AB24:AB43),COUNT(AB51:AB70))-1</f>
        <v>19</v>
      </c>
      <c r="AC91">
        <f>MIN(COUNT(AC24:AC43),COUNT(AC51:AC70))-1</f>
        <v>18</v>
      </c>
      <c r="AD91" s="10"/>
      <c r="AE91" s="10"/>
      <c r="AF91" s="10"/>
      <c r="AG91" s="10"/>
      <c r="AH91" s="57"/>
      <c r="AI91" s="10" t="s">
        <v>28</v>
      </c>
      <c r="AJ91">
        <f>MIN(COUNT(AJ24:AJ43),COUNT(AJ51:AJ70))-1</f>
        <v>19</v>
      </c>
      <c r="AK91">
        <f>MIN(COUNT(AK24:AK43),COUNT(AK51:AK70))-1</f>
        <v>18</v>
      </c>
      <c r="AL91">
        <f>MIN(COUNT(AL24:AL43),COUNT(AL51:AL70))-1</f>
        <v>18</v>
      </c>
      <c r="AM91">
        <f>MIN(COUNT(AM24:AM43),COUNT(AM51:AM70))-1</f>
        <v>-1</v>
      </c>
      <c r="AN91">
        <f aca="true" t="shared" si="124" ref="AN91:AS91">MIN(COUNT(AN24:AN43),COUNT(AN51:AN70))-1</f>
        <v>-1</v>
      </c>
      <c r="AO91">
        <f t="shared" si="124"/>
        <v>-1</v>
      </c>
      <c r="AP91">
        <f t="shared" si="124"/>
        <v>-1</v>
      </c>
      <c r="AQ91">
        <f t="shared" si="124"/>
        <v>-1</v>
      </c>
      <c r="AR91">
        <f t="shared" si="124"/>
        <v>-1</v>
      </c>
      <c r="AS91">
        <f t="shared" si="124"/>
        <v>-1</v>
      </c>
      <c r="AW91" s="10" t="s">
        <v>28</v>
      </c>
      <c r="AX91">
        <f>MIN(COUNT(AX24:AX43),COUNT(AX51:AX70))-1</f>
        <v>19</v>
      </c>
      <c r="BB91" s="10" t="s">
        <v>28</v>
      </c>
      <c r="BC91">
        <f>MIN(COUNT(BC24:BC43),COUNT(BC51:BC70))-1</f>
        <v>19</v>
      </c>
      <c r="BD91">
        <f>MIN(COUNT(BD24:BD43),COUNT(BD51:BD70))-1</f>
        <v>18</v>
      </c>
      <c r="BE91">
        <f>MIN(COUNT(BE24:BE43),COUNT(BE51:BE70))-1</f>
        <v>18</v>
      </c>
      <c r="BF91">
        <f>MIN(COUNT(BF24:BF43),COUNT(BF51:BF70))-1</f>
        <v>-1</v>
      </c>
      <c r="BJ91" s="10" t="s">
        <v>28</v>
      </c>
      <c r="BK91">
        <f>MIN(COUNT(BK24:BK43),COUNT(BK51:BK70))-1</f>
        <v>19</v>
      </c>
      <c r="BO91" s="10" t="s">
        <v>28</v>
      </c>
      <c r="BP91">
        <f>MIN(COUNT(BP24:BP43),COUNT(BP51:BP70))-1</f>
        <v>19</v>
      </c>
      <c r="BQ91">
        <f>MIN(COUNT(BQ24:BQ43),COUNT(BQ51:BQ70))-1</f>
        <v>18</v>
      </c>
      <c r="BR91">
        <f>MIN(COUNT(BR24:BR43),COUNT(BR51:BR70))-1</f>
        <v>18</v>
      </c>
      <c r="BS91">
        <f>MIN(COUNT(BS24:BS43),COUNT(BS51:BS70))-1</f>
        <v>-1</v>
      </c>
      <c r="BW91" s="10" t="s">
        <v>28</v>
      </c>
      <c r="BX91">
        <f>MIN(COUNT(BX24:BX43),COUNT(BX51:BX70))-1</f>
        <v>19</v>
      </c>
      <c r="CB91" s="10" t="s">
        <v>28</v>
      </c>
      <c r="CC91">
        <f>MIN(COUNT(CC24:CC43),COUNT(CC51:CC70))-1</f>
        <v>19</v>
      </c>
      <c r="CD91">
        <f>MIN(COUNT(CD24:CD43),COUNT(CD51:CD70))-1</f>
        <v>18</v>
      </c>
      <c r="CE91">
        <f>MIN(COUNT(CE24:CE43),COUNT(CE51:CE70))-1</f>
        <v>18</v>
      </c>
      <c r="CF91">
        <f>MIN(COUNT(CF24:CF43),COUNT(CF51:CF70))-1</f>
        <v>-1</v>
      </c>
    </row>
    <row r="92" spans="3:84" ht="12.75">
      <c r="C92" s="10"/>
      <c r="D92" s="57"/>
      <c r="E92" s="57"/>
      <c r="F92" s="57"/>
      <c r="L92" s="10"/>
      <c r="M92" s="57"/>
      <c r="N92" s="57"/>
      <c r="O92" s="57"/>
      <c r="P92" s="57"/>
      <c r="Q92" s="57"/>
      <c r="R92" s="57"/>
      <c r="S92" s="57"/>
      <c r="T92" s="57"/>
      <c r="U92" s="57"/>
      <c r="V92" s="57"/>
      <c r="Z92" s="10"/>
      <c r="AA92" s="57"/>
      <c r="AB92" s="57"/>
      <c r="AC92" s="57"/>
      <c r="AI92" s="10"/>
      <c r="AJ92" s="57"/>
      <c r="AK92" s="57"/>
      <c r="AL92" s="57"/>
      <c r="AM92" s="57"/>
      <c r="AN92" s="57"/>
      <c r="AO92" s="57"/>
      <c r="AP92" s="57"/>
      <c r="AQ92" s="57"/>
      <c r="AR92" s="57"/>
      <c r="AS92" s="57"/>
      <c r="AW92" s="10"/>
      <c r="AX92" s="57"/>
      <c r="BB92" s="10"/>
      <c r="BC92" s="57"/>
      <c r="BD92" s="57"/>
      <c r="BE92" s="57"/>
      <c r="BF92" s="57"/>
      <c r="BJ92" s="10"/>
      <c r="BK92" s="57"/>
      <c r="BO92" s="10"/>
      <c r="BP92" s="57"/>
      <c r="BQ92" s="57"/>
      <c r="BR92" s="57"/>
      <c r="BS92" s="57"/>
      <c r="BW92" s="10"/>
      <c r="BX92" s="57"/>
      <c r="CB92" s="10"/>
      <c r="CC92" s="57"/>
      <c r="CD92" s="57"/>
      <c r="CE92" s="57"/>
      <c r="CF92" s="57"/>
    </row>
    <row r="93" spans="2:74" ht="12.75">
      <c r="B93" s="79" t="s">
        <v>4</v>
      </c>
      <c r="Y93" s="79" t="s">
        <v>8</v>
      </c>
      <c r="AV93" s="79" t="s">
        <v>83</v>
      </c>
      <c r="BI93" s="79" t="s">
        <v>72</v>
      </c>
      <c r="BV93" s="79" t="s">
        <v>86</v>
      </c>
    </row>
    <row r="94" spans="35:45" ht="12.75">
      <c r="AI94" s="10"/>
      <c r="AJ94" s="1"/>
      <c r="AK94" s="1"/>
      <c r="AL94" s="1"/>
      <c r="AM94" s="1"/>
      <c r="AN94" s="1"/>
      <c r="AO94" s="1"/>
      <c r="AP94" s="1"/>
      <c r="AQ94" s="1"/>
      <c r="AR94" s="1"/>
      <c r="AS94" s="1"/>
    </row>
    <row r="95" spans="2:80" ht="29.25" customHeight="1">
      <c r="B95" s="246" t="s">
        <v>133</v>
      </c>
      <c r="C95" s="247"/>
      <c r="D95" s="118" t="str">
        <f>D23</f>
        <v>Pre</v>
      </c>
      <c r="E95" s="118" t="str">
        <f>E23</f>
        <v>Post1</v>
      </c>
      <c r="F95" s="118" t="str">
        <f>F23</f>
        <v>Post2</v>
      </c>
      <c r="K95" s="194" t="s">
        <v>27</v>
      </c>
      <c r="L95" s="195"/>
      <c r="M95" s="118" t="str">
        <f>M23</f>
        <v>Post1-Pre</v>
      </c>
      <c r="N95" s="118" t="str">
        <f>N23</f>
        <v>Post2-Pre</v>
      </c>
      <c r="O95" s="118" t="str">
        <f>O23</f>
        <v>Post2-Post1</v>
      </c>
      <c r="P95" s="118" t="str">
        <f>P23</f>
        <v>other effect</v>
      </c>
      <c r="Q95" s="118">
        <f aca="true" t="shared" si="125" ref="Q95:V95">Q23</f>
        <v>0</v>
      </c>
      <c r="R95" s="118">
        <f t="shared" si="125"/>
        <v>0</v>
      </c>
      <c r="S95" s="118">
        <f t="shared" si="125"/>
        <v>0</v>
      </c>
      <c r="T95" s="118">
        <f t="shared" si="125"/>
        <v>0</v>
      </c>
      <c r="U95" s="118">
        <f t="shared" si="125"/>
        <v>0</v>
      </c>
      <c r="V95" s="118">
        <f t="shared" si="125"/>
        <v>0</v>
      </c>
      <c r="Y95" s="246" t="s">
        <v>134</v>
      </c>
      <c r="Z95" s="247"/>
      <c r="AA95" s="118" t="str">
        <f>AA23</f>
        <v>Pre</v>
      </c>
      <c r="AB95" s="118" t="str">
        <f>AB23</f>
        <v>Post1</v>
      </c>
      <c r="AC95" s="118" t="str">
        <f>AC23</f>
        <v>Post2</v>
      </c>
      <c r="AH95" s="194" t="s">
        <v>32</v>
      </c>
      <c r="AI95" s="195"/>
      <c r="AJ95" s="118" t="str">
        <f>AJ23</f>
        <v>Post1-Pre</v>
      </c>
      <c r="AK95" s="118" t="str">
        <f>AK23</f>
        <v>Post2-Pre</v>
      </c>
      <c r="AL95" s="118" t="str">
        <f>AL23</f>
        <v>Post2-Post1</v>
      </c>
      <c r="AM95" s="118" t="str">
        <f>AM23</f>
        <v>other effect</v>
      </c>
      <c r="AN95" s="118">
        <f aca="true" t="shared" si="126" ref="AN95:AS95">AN23</f>
        <v>0</v>
      </c>
      <c r="AO95" s="118">
        <f t="shared" si="126"/>
        <v>0</v>
      </c>
      <c r="AP95" s="118">
        <f t="shared" si="126"/>
        <v>0</v>
      </c>
      <c r="AQ95" s="118">
        <f t="shared" si="126"/>
        <v>0</v>
      </c>
      <c r="AR95" s="118">
        <f t="shared" si="126"/>
        <v>0</v>
      </c>
      <c r="AS95" s="118">
        <f t="shared" si="126"/>
        <v>0</v>
      </c>
      <c r="AV95" s="246" t="s">
        <v>146</v>
      </c>
      <c r="AW95" s="247"/>
      <c r="BA95" s="248" t="s">
        <v>79</v>
      </c>
      <c r="BB95" s="249"/>
      <c r="BI95" s="246" t="s">
        <v>147</v>
      </c>
      <c r="BJ95" s="247"/>
      <c r="BN95" s="248" t="s">
        <v>76</v>
      </c>
      <c r="BO95" s="249"/>
      <c r="BV95" s="246" t="s">
        <v>147</v>
      </c>
      <c r="BW95" s="247"/>
      <c r="CA95" s="248" t="s">
        <v>76</v>
      </c>
      <c r="CB95" s="249"/>
    </row>
    <row r="96" spans="2:45" ht="12.75">
      <c r="B96" s="25"/>
      <c r="C96" s="28" t="s">
        <v>3</v>
      </c>
      <c r="D96" s="47">
        <f>D88</f>
        <v>0.7454468506973344</v>
      </c>
      <c r="E96" s="47">
        <f>E88</f>
        <v>0.20903428202950902</v>
      </c>
      <c r="F96" s="47">
        <f>F88</f>
        <v>0.5270511630240482</v>
      </c>
      <c r="K96" s="25"/>
      <c r="L96" s="28" t="s">
        <v>3</v>
      </c>
      <c r="M96" s="47">
        <f>M88</f>
        <v>0.00047444929308167275</v>
      </c>
      <c r="N96" s="47">
        <f>N88</f>
        <v>0.09851306504242102</v>
      </c>
      <c r="O96" s="47">
        <f>O88</f>
        <v>0.2420469438209083</v>
      </c>
      <c r="P96" s="47" t="e">
        <f>P88</f>
        <v>#DIV/0!</v>
      </c>
      <c r="Q96" s="47" t="e">
        <f aca="true" t="shared" si="127" ref="Q96:V96">Q88</f>
        <v>#DIV/0!</v>
      </c>
      <c r="R96" s="47" t="e">
        <f t="shared" si="127"/>
        <v>#DIV/0!</v>
      </c>
      <c r="S96" s="47" t="e">
        <f t="shared" si="127"/>
        <v>#DIV/0!</v>
      </c>
      <c r="T96" s="47" t="e">
        <f t="shared" si="127"/>
        <v>#DIV/0!</v>
      </c>
      <c r="U96" s="47" t="e">
        <f t="shared" si="127"/>
        <v>#DIV/0!</v>
      </c>
      <c r="V96" s="47" t="e">
        <f t="shared" si="127"/>
        <v>#DIV/0!</v>
      </c>
      <c r="Y96" s="25"/>
      <c r="Z96" s="28" t="s">
        <v>3</v>
      </c>
      <c r="AA96" s="47">
        <f>AA90</f>
        <v>0.8345289861234858</v>
      </c>
      <c r="AB96" s="47">
        <f>AB90</f>
        <v>0.18275484883239768</v>
      </c>
      <c r="AC96" s="47">
        <f>AC90</f>
        <v>0.44445354393163405</v>
      </c>
      <c r="AH96" s="25"/>
      <c r="AI96" s="28" t="s">
        <v>3</v>
      </c>
      <c r="AJ96" s="47">
        <f>AJ90</f>
        <v>0.00033057560396305616</v>
      </c>
      <c r="AK96" s="47">
        <f>AK90</f>
        <v>0.08687286978002953</v>
      </c>
      <c r="AL96" s="47">
        <f>AL90</f>
        <v>0.21611469221393675</v>
      </c>
      <c r="AM96" s="47" t="e">
        <f>AM90</f>
        <v>#DIV/0!</v>
      </c>
      <c r="AN96" s="47" t="e">
        <f aca="true" t="shared" si="128" ref="AN96:AS96">AN90</f>
        <v>#DIV/0!</v>
      </c>
      <c r="AO96" s="47" t="e">
        <f t="shared" si="128"/>
        <v>#DIV/0!</v>
      </c>
      <c r="AP96" s="47" t="e">
        <f t="shared" si="128"/>
        <v>#DIV/0!</v>
      </c>
      <c r="AQ96" s="47" t="e">
        <f t="shared" si="128"/>
        <v>#DIV/0!</v>
      </c>
      <c r="AR96" s="47" t="e">
        <f t="shared" si="128"/>
        <v>#DIV/0!</v>
      </c>
      <c r="AS96" s="47" t="e">
        <f t="shared" si="128"/>
        <v>#DIV/0!</v>
      </c>
    </row>
    <row r="97" spans="2:45" ht="12.75">
      <c r="B97" s="25"/>
      <c r="C97" s="29" t="s">
        <v>16</v>
      </c>
      <c r="D97" s="21">
        <f>$E$20</f>
        <v>90</v>
      </c>
      <c r="E97" s="21">
        <f>$E$20</f>
        <v>90</v>
      </c>
      <c r="F97" s="21">
        <f>$E$20</f>
        <v>90</v>
      </c>
      <c r="K97" s="25"/>
      <c r="L97" s="29" t="s">
        <v>16</v>
      </c>
      <c r="M97" s="21">
        <f>$E$20</f>
        <v>90</v>
      </c>
      <c r="N97" s="21">
        <f>M97</f>
        <v>90</v>
      </c>
      <c r="O97" s="21">
        <f>N97</f>
        <v>90</v>
      </c>
      <c r="P97" s="21">
        <f>O97</f>
        <v>90</v>
      </c>
      <c r="Q97" s="21">
        <f aca="true" t="shared" si="129" ref="Q97:V97">P97</f>
        <v>90</v>
      </c>
      <c r="R97" s="21">
        <f t="shared" si="129"/>
        <v>90</v>
      </c>
      <c r="S97" s="21">
        <f t="shared" si="129"/>
        <v>90</v>
      </c>
      <c r="T97" s="21">
        <f t="shared" si="129"/>
        <v>90</v>
      </c>
      <c r="U97" s="21">
        <f t="shared" si="129"/>
        <v>90</v>
      </c>
      <c r="V97" s="21">
        <f t="shared" si="129"/>
        <v>90</v>
      </c>
      <c r="Y97" s="25"/>
      <c r="Z97" s="29" t="s">
        <v>16</v>
      </c>
      <c r="AA97" s="21">
        <f>$E$20</f>
        <v>90</v>
      </c>
      <c r="AB97" s="21">
        <f>$E$20</f>
        <v>90</v>
      </c>
      <c r="AC97" s="21">
        <f>$E$20</f>
        <v>90</v>
      </c>
      <c r="AH97" s="25"/>
      <c r="AI97" s="29" t="s">
        <v>16</v>
      </c>
      <c r="AJ97" s="21">
        <f>$E$20</f>
        <v>90</v>
      </c>
      <c r="AK97" s="21">
        <f>AJ97</f>
        <v>90</v>
      </c>
      <c r="AL97" s="21">
        <f>AK97</f>
        <v>90</v>
      </c>
      <c r="AM97" s="21">
        <f>AL97</f>
        <v>90</v>
      </c>
      <c r="AN97" s="21">
        <f aca="true" t="shared" si="130" ref="AN97:AS97">AM97</f>
        <v>90</v>
      </c>
      <c r="AO97" s="21">
        <f t="shared" si="130"/>
        <v>90</v>
      </c>
      <c r="AP97" s="21">
        <f t="shared" si="130"/>
        <v>90</v>
      </c>
      <c r="AQ97" s="21">
        <f t="shared" si="130"/>
        <v>90</v>
      </c>
      <c r="AR97" s="21">
        <f t="shared" si="130"/>
        <v>90</v>
      </c>
      <c r="AS97" s="21">
        <f t="shared" si="130"/>
        <v>90</v>
      </c>
    </row>
    <row r="98" spans="2:45" ht="12.75">
      <c r="B98" s="25"/>
      <c r="C98" s="30" t="s">
        <v>28</v>
      </c>
      <c r="D98" s="23">
        <f>D89</f>
        <v>19</v>
      </c>
      <c r="E98" s="23">
        <f>E89</f>
        <v>19</v>
      </c>
      <c r="F98" s="23">
        <f>F89</f>
        <v>18</v>
      </c>
      <c r="K98" s="25"/>
      <c r="L98" s="30" t="s">
        <v>28</v>
      </c>
      <c r="M98" s="32">
        <f>M89</f>
        <v>19</v>
      </c>
      <c r="N98" s="37">
        <f>N89</f>
        <v>18</v>
      </c>
      <c r="O98" s="37">
        <f>O89</f>
        <v>18</v>
      </c>
      <c r="P98" s="37">
        <f>P89</f>
        <v>-1</v>
      </c>
      <c r="Q98" s="37">
        <f aca="true" t="shared" si="131" ref="Q98:V98">Q89</f>
        <v>-1</v>
      </c>
      <c r="R98" s="37">
        <f t="shared" si="131"/>
        <v>-1</v>
      </c>
      <c r="S98" s="37">
        <f t="shared" si="131"/>
        <v>-1</v>
      </c>
      <c r="T98" s="37">
        <f t="shared" si="131"/>
        <v>-1</v>
      </c>
      <c r="U98" s="37">
        <f t="shared" si="131"/>
        <v>-1</v>
      </c>
      <c r="V98" s="37">
        <f t="shared" si="131"/>
        <v>-1</v>
      </c>
      <c r="Y98" s="25"/>
      <c r="Z98" s="30" t="s">
        <v>28</v>
      </c>
      <c r="AA98" s="143">
        <f>AA91</f>
        <v>19</v>
      </c>
      <c r="AB98" s="143">
        <f>AB91</f>
        <v>19</v>
      </c>
      <c r="AC98" s="143">
        <f>AC91</f>
        <v>18</v>
      </c>
      <c r="AH98" s="25"/>
      <c r="AI98" s="30" t="s">
        <v>28</v>
      </c>
      <c r="AJ98" s="32">
        <f>AJ91</f>
        <v>19</v>
      </c>
      <c r="AK98" s="37">
        <f>AK91</f>
        <v>18</v>
      </c>
      <c r="AL98" s="37">
        <f>AL91</f>
        <v>18</v>
      </c>
      <c r="AM98" s="37">
        <f>AM91</f>
        <v>-1</v>
      </c>
      <c r="AN98" s="37">
        <f aca="true" t="shared" si="132" ref="AN98:AS98">AN91</f>
        <v>-1</v>
      </c>
      <c r="AO98" s="37">
        <f t="shared" si="132"/>
        <v>-1</v>
      </c>
      <c r="AP98" s="37">
        <f t="shared" si="132"/>
        <v>-1</v>
      </c>
      <c r="AQ98" s="37">
        <f t="shared" si="132"/>
        <v>-1</v>
      </c>
      <c r="AR98" s="37">
        <f t="shared" si="132"/>
        <v>-1</v>
      </c>
      <c r="AS98" s="37">
        <f t="shared" si="132"/>
        <v>-1</v>
      </c>
    </row>
    <row r="99" spans="2:45" ht="12.75">
      <c r="B99" s="25"/>
      <c r="C99" s="34" t="s">
        <v>148</v>
      </c>
      <c r="D99" s="20">
        <f>D85</f>
        <v>0.240000000000002</v>
      </c>
      <c r="E99" s="20">
        <f>E85</f>
        <v>-0.9799999999999986</v>
      </c>
      <c r="F99" s="20">
        <f>F85</f>
        <v>-0.457368421052637</v>
      </c>
      <c r="K99" s="25"/>
      <c r="L99" s="34" t="s">
        <v>148</v>
      </c>
      <c r="M99" s="20">
        <f>M85</f>
        <v>-1.2199999999999998</v>
      </c>
      <c r="N99" s="20">
        <f>N85</f>
        <v>-0.7394736842105266</v>
      </c>
      <c r="O99" s="20">
        <f>O85</f>
        <v>0.5344736842105255</v>
      </c>
      <c r="P99" s="20" t="e">
        <f>P85</f>
        <v>#DIV/0!</v>
      </c>
      <c r="Q99" s="20" t="e">
        <f aca="true" t="shared" si="133" ref="Q99:V99">Q85</f>
        <v>#DIV/0!</v>
      </c>
      <c r="R99" s="20" t="e">
        <f t="shared" si="133"/>
        <v>#DIV/0!</v>
      </c>
      <c r="S99" s="20" t="e">
        <f t="shared" si="133"/>
        <v>#DIV/0!</v>
      </c>
      <c r="T99" s="20" t="e">
        <f t="shared" si="133"/>
        <v>#DIV/0!</v>
      </c>
      <c r="U99" s="20" t="e">
        <f t="shared" si="133"/>
        <v>#DIV/0!</v>
      </c>
      <c r="V99" s="20" t="e">
        <f t="shared" si="133"/>
        <v>#DIV/0!</v>
      </c>
      <c r="Y99" s="25"/>
      <c r="Z99" s="34" t="s">
        <v>149</v>
      </c>
      <c r="AA99" s="20">
        <f aca="true" t="shared" si="134" ref="AA99:AC102">100*EXP(AA165/100)-100</f>
        <v>1.3332244580779076</v>
      </c>
      <c r="AB99" s="20">
        <f t="shared" si="134"/>
        <v>-9.156042263063881</v>
      </c>
      <c r="AC99" s="20">
        <f t="shared" si="134"/>
        <v>-4.8045870742156325</v>
      </c>
      <c r="AH99" s="25"/>
      <c r="AI99" s="34" t="s">
        <v>149</v>
      </c>
      <c r="AJ99" s="20">
        <f>100*EXP(AJ165/100)-100</f>
        <v>-10.351261175431361</v>
      </c>
      <c r="AK99" s="20">
        <f aca="true" t="shared" si="135" ref="AJ99:AM102">100*EXP(AK165/100)-100</f>
        <v>-6.437963404325998</v>
      </c>
      <c r="AL99" s="20">
        <f t="shared" si="135"/>
        <v>4.826832265063302</v>
      </c>
      <c r="AM99" s="20" t="e">
        <f t="shared" si="135"/>
        <v>#DIV/0!</v>
      </c>
      <c r="AN99" s="20" t="e">
        <f aca="true" t="shared" si="136" ref="AN99:AS99">100*EXP(AN165/100)-100</f>
        <v>#DIV/0!</v>
      </c>
      <c r="AO99" s="20" t="e">
        <f t="shared" si="136"/>
        <v>#DIV/0!</v>
      </c>
      <c r="AP99" s="20" t="e">
        <f t="shared" si="136"/>
        <v>#DIV/0!</v>
      </c>
      <c r="AQ99" s="20" t="e">
        <f t="shared" si="136"/>
        <v>#DIV/0!</v>
      </c>
      <c r="AR99" s="20" t="e">
        <f t="shared" si="136"/>
        <v>#DIV/0!</v>
      </c>
      <c r="AS99" s="20" t="e">
        <f t="shared" si="136"/>
        <v>#DIV/0!</v>
      </c>
    </row>
    <row r="100" spans="2:45" s="79" customFormat="1" ht="12.75" customHeight="1">
      <c r="B100" s="258" t="str">
        <f>CONCATENATE(TEXT($E$20,"0"),"% confidence
limits")</f>
        <v>90% confidence
limits</v>
      </c>
      <c r="C100" s="26" t="s">
        <v>17</v>
      </c>
      <c r="D100" s="86">
        <f>D99-TINV((100-D97)/100,D98)*ABS(D99)/TINV(D96,D98)</f>
        <v>-1.0197898224362045</v>
      </c>
      <c r="E100" s="86">
        <f>E99-TINV((100-E97)/100,E98)*ABS(E99)/TINV(E96,E98)</f>
        <v>-2.2831492421308255</v>
      </c>
      <c r="F100" s="86">
        <f>F99-TINV((100-F97)/100,F98)*ABS(F99)/TINV(F96,F98)</f>
        <v>-1.6869527942422857</v>
      </c>
      <c r="K100" s="258" t="str">
        <f>CONCATENATE(TEXT($E$20,"0"),"% confidence
limits")</f>
        <v>90% confidence
limits</v>
      </c>
      <c r="L100" s="26" t="s">
        <v>17</v>
      </c>
      <c r="M100" s="86">
        <f>M99-TINV((100-M97)/100,M98)*ABS(M99)/TINV(M96,M98)</f>
        <v>-1.721059380616618</v>
      </c>
      <c r="N100" s="86">
        <f>N99-TINV((100-N97)/100,N98)*ABS(N99)/TINV(N96,N98)</f>
        <v>-1.475445310421215</v>
      </c>
      <c r="O100" s="86">
        <f>O99-TINV((100-O97)/100,O98)*ABS(O99)/TINV(O96,O98)</f>
        <v>-0.23168330381445645</v>
      </c>
      <c r="P100" s="86" t="e">
        <f>P99-TINV((100-P97)/100,P98)*ABS(P99)/TINV(P96,P98)</f>
        <v>#DIV/0!</v>
      </c>
      <c r="Q100" s="86" t="e">
        <f aca="true" t="shared" si="137" ref="Q100:V100">Q99-TINV((100-Q97)/100,Q98)*ABS(Q99)/TINV(Q96,Q98)</f>
        <v>#DIV/0!</v>
      </c>
      <c r="R100" s="86" t="e">
        <f t="shared" si="137"/>
        <v>#DIV/0!</v>
      </c>
      <c r="S100" s="86" t="e">
        <f t="shared" si="137"/>
        <v>#DIV/0!</v>
      </c>
      <c r="T100" s="86" t="e">
        <f t="shared" si="137"/>
        <v>#DIV/0!</v>
      </c>
      <c r="U100" s="86" t="e">
        <f t="shared" si="137"/>
        <v>#DIV/0!</v>
      </c>
      <c r="V100" s="86" t="e">
        <f t="shared" si="137"/>
        <v>#DIV/0!</v>
      </c>
      <c r="Y100" s="272" t="str">
        <f>CONCATENATE(TEXT($E$20,"0"),"% confidence
limits")</f>
        <v>90% confidence
limits</v>
      </c>
      <c r="Z100" s="26" t="s">
        <v>17</v>
      </c>
      <c r="AA100" s="86">
        <f t="shared" si="134"/>
        <v>-9.052518756535093</v>
      </c>
      <c r="AB100" s="86">
        <f t="shared" si="134"/>
        <v>-19.434670009720506</v>
      </c>
      <c r="AC100" s="86">
        <f t="shared" si="134"/>
        <v>-14.652678512524574</v>
      </c>
      <c r="AH100" s="272" t="str">
        <f>CONCATENATE(TEXT($E$20,"0"),"% confidence
limits")</f>
        <v>90% confidence
limits</v>
      </c>
      <c r="AI100" s="26" t="s">
        <v>17</v>
      </c>
      <c r="AJ100" s="86">
        <f t="shared" si="135"/>
        <v>-14.146056302223144</v>
      </c>
      <c r="AK100" s="86">
        <f t="shared" si="135"/>
        <v>-12.21380337631453</v>
      </c>
      <c r="AL100" s="86">
        <f t="shared" si="135"/>
        <v>-1.6485854361700518</v>
      </c>
      <c r="AM100" s="86" t="e">
        <f t="shared" si="135"/>
        <v>#DIV/0!</v>
      </c>
      <c r="AN100" s="86" t="e">
        <f aca="true" t="shared" si="138" ref="AN100:AS100">100*EXP(AN166/100)-100</f>
        <v>#DIV/0!</v>
      </c>
      <c r="AO100" s="86" t="e">
        <f t="shared" si="138"/>
        <v>#DIV/0!</v>
      </c>
      <c r="AP100" s="86" t="e">
        <f t="shared" si="138"/>
        <v>#DIV/0!</v>
      </c>
      <c r="AQ100" s="86" t="e">
        <f t="shared" si="138"/>
        <v>#DIV/0!</v>
      </c>
      <c r="AR100" s="86" t="e">
        <f t="shared" si="138"/>
        <v>#DIV/0!</v>
      </c>
      <c r="AS100" s="86" t="e">
        <f t="shared" si="138"/>
        <v>#DIV/0!</v>
      </c>
    </row>
    <row r="101" spans="2:45" s="79" customFormat="1" ht="12.75" customHeight="1">
      <c r="B101" s="259"/>
      <c r="C101" s="15" t="s">
        <v>18</v>
      </c>
      <c r="D101" s="91">
        <f>D99+TINV((100-D97)/100,D98)*ABS(D99)/TINV(D96,D98)</f>
        <v>1.4997898224362085</v>
      </c>
      <c r="E101" s="91">
        <f>E99+TINV((100-E97)/100,E98)*ABS(E99)/TINV(E96,E98)</f>
        <v>0.3231492421308284</v>
      </c>
      <c r="F101" s="91">
        <f>F99+TINV((100-F97)/100,F98)*ABS(F99)/TINV(F96,F98)</f>
        <v>0.7722159521370118</v>
      </c>
      <c r="K101" s="259"/>
      <c r="L101" s="15" t="s">
        <v>18</v>
      </c>
      <c r="M101" s="91">
        <f>M99+TINV((100-M97)/100,M98)*ABS(M99)/TINV(M96,M98)</f>
        <v>-0.7189406193833816</v>
      </c>
      <c r="N101" s="91">
        <f>N99+TINV((100-N97)/100,N98)*ABS(N99)/TINV(N96,N98)</f>
        <v>-0.0035020579998381596</v>
      </c>
      <c r="O101" s="91">
        <f>O99+TINV((100-O97)/100,O98)*ABS(O99)/TINV(O96,O98)</f>
        <v>1.3006306722355077</v>
      </c>
      <c r="P101" s="91" t="e">
        <f>P99+TINV((100-P97)/100,P98)*ABS(P99)/TINV(P96,P98)</f>
        <v>#DIV/0!</v>
      </c>
      <c r="Q101" s="91" t="e">
        <f aca="true" t="shared" si="139" ref="Q101:V101">Q99+TINV((100-Q97)/100,Q98)*ABS(Q99)/TINV(Q96,Q98)</f>
        <v>#DIV/0!</v>
      </c>
      <c r="R101" s="91" t="e">
        <f t="shared" si="139"/>
        <v>#DIV/0!</v>
      </c>
      <c r="S101" s="91" t="e">
        <f t="shared" si="139"/>
        <v>#DIV/0!</v>
      </c>
      <c r="T101" s="91" t="e">
        <f t="shared" si="139"/>
        <v>#DIV/0!</v>
      </c>
      <c r="U101" s="91" t="e">
        <f t="shared" si="139"/>
        <v>#DIV/0!</v>
      </c>
      <c r="V101" s="91" t="e">
        <f t="shared" si="139"/>
        <v>#DIV/0!</v>
      </c>
      <c r="Y101" s="273"/>
      <c r="Z101" s="15" t="s">
        <v>18</v>
      </c>
      <c r="AA101" s="91">
        <f t="shared" si="134"/>
        <v>12.904967115942483</v>
      </c>
      <c r="AB101" s="91">
        <f t="shared" si="134"/>
        <v>2.4339459455568146</v>
      </c>
      <c r="AC101" s="91">
        <f t="shared" si="134"/>
        <v>6.179859943706049</v>
      </c>
      <c r="AH101" s="273"/>
      <c r="AI101" s="15" t="s">
        <v>18</v>
      </c>
      <c r="AJ101" s="91">
        <f t="shared" si="135"/>
        <v>-6.388733857966827</v>
      </c>
      <c r="AK101" s="91">
        <f t="shared" si="135"/>
        <v>-0.2821055176187457</v>
      </c>
      <c r="AL101" s="91">
        <f t="shared" si="135"/>
        <v>11.728588871450214</v>
      </c>
      <c r="AM101" s="91" t="e">
        <f t="shared" si="135"/>
        <v>#DIV/0!</v>
      </c>
      <c r="AN101" s="91" t="e">
        <f aca="true" t="shared" si="140" ref="AN101:AS101">100*EXP(AN167/100)-100</f>
        <v>#DIV/0!</v>
      </c>
      <c r="AO101" s="91" t="e">
        <f t="shared" si="140"/>
        <v>#DIV/0!</v>
      </c>
      <c r="AP101" s="91" t="e">
        <f t="shared" si="140"/>
        <v>#DIV/0!</v>
      </c>
      <c r="AQ101" s="91" t="e">
        <f t="shared" si="140"/>
        <v>#DIV/0!</v>
      </c>
      <c r="AR101" s="91" t="e">
        <f t="shared" si="140"/>
        <v>#DIV/0!</v>
      </c>
      <c r="AS101" s="91" t="e">
        <f t="shared" si="140"/>
        <v>#DIV/0!</v>
      </c>
    </row>
    <row r="102" spans="2:45" s="79" customFormat="1" ht="14.25">
      <c r="B102" s="260"/>
      <c r="C102" s="31" t="s">
        <v>19</v>
      </c>
      <c r="D102" s="94">
        <f>(D101-D100)/2</f>
        <v>1.2597898224362065</v>
      </c>
      <c r="E102" s="94">
        <f>(E101-E100)/2</f>
        <v>1.3031492421308268</v>
      </c>
      <c r="F102" s="94">
        <f>(F101-F100)/2</f>
        <v>1.2295843731896487</v>
      </c>
      <c r="K102" s="260"/>
      <c r="L102" s="16" t="s">
        <v>19</v>
      </c>
      <c r="M102" s="94">
        <f>(M101-M100)/2</f>
        <v>0.5010593806166181</v>
      </c>
      <c r="N102" s="94">
        <f>(N101-N100)/2</f>
        <v>0.7359716262106885</v>
      </c>
      <c r="O102" s="94">
        <f>(O101-O100)/2</f>
        <v>0.7661569880249821</v>
      </c>
      <c r="P102" s="94" t="e">
        <f>(P101-P100)/2</f>
        <v>#DIV/0!</v>
      </c>
      <c r="Q102" s="94" t="e">
        <f aca="true" t="shared" si="141" ref="Q102:V102">(Q101-Q100)/2</f>
        <v>#DIV/0!</v>
      </c>
      <c r="R102" s="94" t="e">
        <f t="shared" si="141"/>
        <v>#DIV/0!</v>
      </c>
      <c r="S102" s="94" t="e">
        <f t="shared" si="141"/>
        <v>#DIV/0!</v>
      </c>
      <c r="T102" s="94" t="e">
        <f t="shared" si="141"/>
        <v>#DIV/0!</v>
      </c>
      <c r="U102" s="94" t="e">
        <f t="shared" si="141"/>
        <v>#DIV/0!</v>
      </c>
      <c r="V102" s="94" t="e">
        <f t="shared" si="141"/>
        <v>#DIV/0!</v>
      </c>
      <c r="Y102" s="98"/>
      <c r="Z102" s="16" t="s">
        <v>119</v>
      </c>
      <c r="AA102" s="85">
        <f t="shared" si="134"/>
        <v>11.419495155462926</v>
      </c>
      <c r="AB102" s="85">
        <f t="shared" si="134"/>
        <v>12.758127780146594</v>
      </c>
      <c r="AC102" s="85">
        <f t="shared" si="134"/>
        <v>11.538840665027948</v>
      </c>
      <c r="AH102" s="98"/>
      <c r="AI102" s="16" t="s">
        <v>119</v>
      </c>
      <c r="AJ102" s="85">
        <f t="shared" si="135"/>
        <v>4.420059188137287</v>
      </c>
      <c r="AK102" s="85">
        <f t="shared" si="135"/>
        <v>6.5794398141520105</v>
      </c>
      <c r="AL102" s="85">
        <f t="shared" si="135"/>
        <v>6.583959905356338</v>
      </c>
      <c r="AM102" s="85" t="e">
        <f t="shared" si="135"/>
        <v>#DIV/0!</v>
      </c>
      <c r="AN102" s="85" t="e">
        <f aca="true" t="shared" si="142" ref="AN102:AS102">100*EXP(AN168/100)-100</f>
        <v>#DIV/0!</v>
      </c>
      <c r="AO102" s="85" t="e">
        <f t="shared" si="142"/>
        <v>#DIV/0!</v>
      </c>
      <c r="AP102" s="85" t="e">
        <f t="shared" si="142"/>
        <v>#DIV/0!</v>
      </c>
      <c r="AQ102" s="85" t="e">
        <f t="shared" si="142"/>
        <v>#DIV/0!</v>
      </c>
      <c r="AR102" s="85" t="e">
        <f t="shared" si="142"/>
        <v>#DIV/0!</v>
      </c>
      <c r="AS102" s="85" t="e">
        <f t="shared" si="142"/>
        <v>#DIV/0!</v>
      </c>
    </row>
    <row r="103" spans="2:45" s="79" customFormat="1" ht="12.75" customHeight="1">
      <c r="B103" s="241" t="s">
        <v>69</v>
      </c>
      <c r="C103" s="95" t="s">
        <v>22</v>
      </c>
      <c r="D103" s="54">
        <f>M103</f>
        <v>1</v>
      </c>
      <c r="E103" s="54">
        <f>N103</f>
        <v>1</v>
      </c>
      <c r="F103" s="54">
        <f>O103</f>
        <v>1</v>
      </c>
      <c r="K103" s="251" t="s">
        <v>20</v>
      </c>
      <c r="L103" s="95" t="s">
        <v>22</v>
      </c>
      <c r="M103" s="160">
        <v>1</v>
      </c>
      <c r="N103" s="54">
        <f>M103</f>
        <v>1</v>
      </c>
      <c r="O103" s="54">
        <f>N103</f>
        <v>1</v>
      </c>
      <c r="P103" s="54">
        <f>O103</f>
        <v>1</v>
      </c>
      <c r="Q103" s="54">
        <f aca="true" t="shared" si="143" ref="Q103:V103">P103</f>
        <v>1</v>
      </c>
      <c r="R103" s="54">
        <f t="shared" si="143"/>
        <v>1</v>
      </c>
      <c r="S103" s="54">
        <f t="shared" si="143"/>
        <v>1</v>
      </c>
      <c r="T103" s="54">
        <f t="shared" si="143"/>
        <v>1</v>
      </c>
      <c r="U103" s="54">
        <f t="shared" si="143"/>
        <v>1</v>
      </c>
      <c r="V103" s="54">
        <f t="shared" si="143"/>
        <v>1</v>
      </c>
      <c r="Y103" s="241" t="s">
        <v>69</v>
      </c>
      <c r="Z103" s="95" t="s">
        <v>22</v>
      </c>
      <c r="AA103" s="54">
        <f>AJ103</f>
        <v>10</v>
      </c>
      <c r="AB103" s="54">
        <f>AK103</f>
        <v>10</v>
      </c>
      <c r="AC103" s="54">
        <f>AL103</f>
        <v>10</v>
      </c>
      <c r="AH103" s="251" t="s">
        <v>20</v>
      </c>
      <c r="AI103" s="95" t="s">
        <v>22</v>
      </c>
      <c r="AJ103" s="160">
        <v>10</v>
      </c>
      <c r="AK103" s="54">
        <f>AJ103</f>
        <v>10</v>
      </c>
      <c r="AL103" s="54">
        <f>AK103</f>
        <v>10</v>
      </c>
      <c r="AM103" s="54">
        <f>AL103</f>
        <v>10</v>
      </c>
      <c r="AN103" s="54">
        <f aca="true" t="shared" si="144" ref="AN103:AS103">AM103</f>
        <v>10</v>
      </c>
      <c r="AO103" s="54">
        <f t="shared" si="144"/>
        <v>10</v>
      </c>
      <c r="AP103" s="54">
        <f t="shared" si="144"/>
        <v>10</v>
      </c>
      <c r="AQ103" s="54">
        <f t="shared" si="144"/>
        <v>10</v>
      </c>
      <c r="AR103" s="54">
        <f t="shared" si="144"/>
        <v>10</v>
      </c>
      <c r="AS103" s="54">
        <f t="shared" si="144"/>
        <v>10</v>
      </c>
    </row>
    <row r="104" spans="2:45" s="79" customFormat="1" ht="12.75" customHeight="1">
      <c r="B104" s="242"/>
      <c r="C104" s="96" t="s">
        <v>23</v>
      </c>
      <c r="D104" s="56">
        <f>-D103</f>
        <v>-1</v>
      </c>
      <c r="E104" s="56">
        <f>-E103</f>
        <v>-1</v>
      </c>
      <c r="F104" s="56">
        <f>-F103</f>
        <v>-1</v>
      </c>
      <c r="G104" s="27"/>
      <c r="H104" s="27"/>
      <c r="I104" s="27"/>
      <c r="J104" s="27"/>
      <c r="K104" s="252"/>
      <c r="L104" s="96" t="s">
        <v>23</v>
      </c>
      <c r="M104" s="162">
        <f>-M103</f>
        <v>-1</v>
      </c>
      <c r="N104" s="56">
        <f>-N103</f>
        <v>-1</v>
      </c>
      <c r="O104" s="56">
        <f>-O103</f>
        <v>-1</v>
      </c>
      <c r="P104" s="56">
        <f>-P103</f>
        <v>-1</v>
      </c>
      <c r="Q104" s="56">
        <f aca="true" t="shared" si="145" ref="Q104:V104">-Q103</f>
        <v>-1</v>
      </c>
      <c r="R104" s="56">
        <f t="shared" si="145"/>
        <v>-1</v>
      </c>
      <c r="S104" s="56">
        <f t="shared" si="145"/>
        <v>-1</v>
      </c>
      <c r="T104" s="56">
        <f t="shared" si="145"/>
        <v>-1</v>
      </c>
      <c r="U104" s="56">
        <f t="shared" si="145"/>
        <v>-1</v>
      </c>
      <c r="V104" s="56">
        <f t="shared" si="145"/>
        <v>-1</v>
      </c>
      <c r="Y104" s="242"/>
      <c r="Z104" s="96" t="s">
        <v>23</v>
      </c>
      <c r="AA104" s="56">
        <f>-AA103</f>
        <v>-10</v>
      </c>
      <c r="AB104" s="56">
        <f>-AB103</f>
        <v>-10</v>
      </c>
      <c r="AC104" s="56">
        <f>-AC103</f>
        <v>-10</v>
      </c>
      <c r="AH104" s="252"/>
      <c r="AI104" s="96" t="s">
        <v>23</v>
      </c>
      <c r="AJ104" s="162">
        <f>-AJ103</f>
        <v>-10</v>
      </c>
      <c r="AK104" s="56">
        <f>-AK103</f>
        <v>-10</v>
      </c>
      <c r="AL104" s="56">
        <f>-AL103</f>
        <v>-10</v>
      </c>
      <c r="AM104" s="56">
        <f>-AM103</f>
        <v>-10</v>
      </c>
      <c r="AN104" s="56">
        <f aca="true" t="shared" si="146" ref="AN104:AS104">-AN103</f>
        <v>-10</v>
      </c>
      <c r="AO104" s="56">
        <f t="shared" si="146"/>
        <v>-10</v>
      </c>
      <c r="AP104" s="56">
        <f t="shared" si="146"/>
        <v>-10</v>
      </c>
      <c r="AQ104" s="56">
        <f t="shared" si="146"/>
        <v>-10</v>
      </c>
      <c r="AR104" s="56">
        <f t="shared" si="146"/>
        <v>-10</v>
      </c>
      <c r="AS104" s="56">
        <f t="shared" si="146"/>
        <v>-10</v>
      </c>
    </row>
    <row r="105" spans="2:45" s="79" customFormat="1" ht="12.75" customHeight="1">
      <c r="B105" s="231" t="s">
        <v>24</v>
      </c>
      <c r="C105" s="265" t="s">
        <v>22</v>
      </c>
      <c r="D105" s="97">
        <f>IF(ISERROR(TDIST((D103-D99)/ABS(D99)*TINV(D96,D98),D98,1)),1-TDIST((D99-D103)/ABS(D99)*TINV(D96,D98),D98,1),TDIST((D103-D99)/ABS(D99)*TINV(D96,D98),D98,1))*100</f>
        <v>15.498705844952188</v>
      </c>
      <c r="E105" s="97">
        <f>IF(ISERROR(TDIST((E103-E99)/ABS(E99)*TINV(E96,E98),E98,1)),1-TDIST((E99-E103)/ABS(E99)*TINV(E96,E98),E98,1),TDIST((E103-E99)/ABS(E99)*TINV(E96,E98),E98,1))*100</f>
        <v>0.8295437856082049</v>
      </c>
      <c r="F105" s="97">
        <f>IF(ISERROR(TDIST((F103-F99)/ABS(F99)*TINV(F96,F98),F98,1)),1-TDIST((F99-F103)/ABS(F99)*TINV(F96,F98),F98,1),TDIST((F103-F99)/ABS(F99)*TINV(F96,F98),F98,1))*100</f>
        <v>2.7327474458513934</v>
      </c>
      <c r="G105" s="27"/>
      <c r="H105" s="27"/>
      <c r="I105" s="27"/>
      <c r="J105" s="27"/>
      <c r="K105" s="231" t="s">
        <v>24</v>
      </c>
      <c r="L105" s="234" t="s">
        <v>22</v>
      </c>
      <c r="M105" s="97">
        <f>IF(ISERROR(TDIST((M103-M99)/ABS(M99)*TINV(M96,M98),M98,1)),1-TDIST((M99-M103)/ABS(M99)*TINV(M96,M98),M98,1),TDIST((M103-M99)/ABS(M99)*TINV(M96,M98),M98,1))*100</f>
        <v>1.584141198376716E-05</v>
      </c>
      <c r="N105" s="97">
        <f>IF(ISERROR(TDIST((N103-N99)/ABS(N99)*TINV(N96,N98),N98,1)),1-TDIST((N99-N103)/ABS(N99)*TINV(N96,N98),N98,1),TDIST((N103-N99)/ABS(N99)*TINV(N96,N98),N98,1))*100</f>
        <v>0.03372572096032576</v>
      </c>
      <c r="O105" s="97">
        <f>IF(ISERROR(TDIST((O103-O99)/ABS(O99)*TINV(O96,O98),O98,1)),1-TDIST((O99-O103)/ABS(O99)*TINV(O96,O98),O98,1),TDIST((O103-O99)/ABS(O99)*TINV(O96,O98),O98,1))*100</f>
        <v>15.299382434299547</v>
      </c>
      <c r="P105" s="97" t="e">
        <f>IF(ISERROR(TDIST((P103-P99)/ABS(P99)*TINV(P96,P98),P98,1)),1-TDIST((P99-P103)/ABS(P99)*TINV(P96,P98),P98,1),TDIST((P103-P99)/ABS(P99)*TINV(P96,P98),P98,1))*100</f>
        <v>#DIV/0!</v>
      </c>
      <c r="Q105" s="97" t="e">
        <f aca="true" t="shared" si="147" ref="Q105:V105">IF(ISERROR(TDIST((Q103-Q99)/ABS(Q99)*TINV(Q96,Q98),Q98,1)),1-TDIST((Q99-Q103)/ABS(Q99)*TINV(Q96,Q98),Q98,1),TDIST((Q103-Q99)/ABS(Q99)*TINV(Q96,Q98),Q98,1))*100</f>
        <v>#DIV/0!</v>
      </c>
      <c r="R105" s="97" t="e">
        <f t="shared" si="147"/>
        <v>#DIV/0!</v>
      </c>
      <c r="S105" s="97" t="e">
        <f t="shared" si="147"/>
        <v>#DIV/0!</v>
      </c>
      <c r="T105" s="97" t="e">
        <f t="shared" si="147"/>
        <v>#DIV/0!</v>
      </c>
      <c r="U105" s="97" t="e">
        <f t="shared" si="147"/>
        <v>#DIV/0!</v>
      </c>
      <c r="V105" s="97" t="e">
        <f t="shared" si="147"/>
        <v>#DIV/0!</v>
      </c>
      <c r="Y105" s="231" t="s">
        <v>24</v>
      </c>
      <c r="Z105" s="234" t="s">
        <v>22</v>
      </c>
      <c r="AA105" s="97">
        <f aca="true" t="shared" si="148" ref="AA105:AC110">AA171</f>
        <v>10.252437349246629</v>
      </c>
      <c r="AB105" s="97">
        <f t="shared" si="148"/>
        <v>0.6294187982013317</v>
      </c>
      <c r="AC105" s="97">
        <f t="shared" si="148"/>
        <v>1.6973630113029472</v>
      </c>
      <c r="AH105" s="231" t="s">
        <v>24</v>
      </c>
      <c r="AI105" s="234" t="s">
        <v>22</v>
      </c>
      <c r="AJ105" s="97">
        <f>AJ171</f>
        <v>6.024869279724807E-06</v>
      </c>
      <c r="AK105" s="97">
        <f>AK171</f>
        <v>0.017095449901242277</v>
      </c>
      <c r="AL105" s="97">
        <f>AL171</f>
        <v>10.33303615193087</v>
      </c>
      <c r="AM105" s="97" t="e">
        <f>AM171</f>
        <v>#DIV/0!</v>
      </c>
      <c r="AN105" s="97" t="e">
        <f aca="true" t="shared" si="149" ref="AN105:AS105">AN171</f>
        <v>#DIV/0!</v>
      </c>
      <c r="AO105" s="97" t="e">
        <f t="shared" si="149"/>
        <v>#DIV/0!</v>
      </c>
      <c r="AP105" s="97" t="e">
        <f t="shared" si="149"/>
        <v>#DIV/0!</v>
      </c>
      <c r="AQ105" s="97" t="e">
        <f t="shared" si="149"/>
        <v>#DIV/0!</v>
      </c>
      <c r="AR105" s="97" t="e">
        <f t="shared" si="149"/>
        <v>#DIV/0!</v>
      </c>
      <c r="AS105" s="97" t="e">
        <f t="shared" si="149"/>
        <v>#DIV/0!</v>
      </c>
    </row>
    <row r="106" spans="2:45" s="79" customFormat="1" ht="30.75" customHeight="1">
      <c r="B106" s="232"/>
      <c r="C106" s="266"/>
      <c r="D106" s="24" t="str">
        <f>IF(D105&lt;1,"almost certainly not",IF(D105&lt;5,"very unlikely",IF(D105&lt;25,"unlikely, probably not",IF(D105&lt;75,"possibly, may (not)",IF(D105&lt;95,"likely, probable",IF(D105&lt;99,"very likely","almost certainly"))))))</f>
        <v>unlikely, probably not</v>
      </c>
      <c r="E106" s="24" t="str">
        <f>IF(E105&lt;1,"almost certainly not",IF(E105&lt;5,"very unlikely",IF(E105&lt;25,"unlikely, probably not",IF(E105&lt;75,"possibly, may (not)",IF(E105&lt;95,"likely, probable",IF(E105&lt;99,"very likely","almost certainly"))))))</f>
        <v>almost certainly not</v>
      </c>
      <c r="F106" s="24" t="str">
        <f>IF(F105&lt;1,"almost certainly not",IF(F105&lt;5,"very unlikely",IF(F105&lt;25,"unlikely, probably not",IF(F105&lt;75,"possibly, may (not)",IF(F105&lt;95,"likely, probable",IF(F105&lt;99,"very likely","almost certainly"))))))</f>
        <v>very unlikely</v>
      </c>
      <c r="G106" s="126"/>
      <c r="H106" s="126"/>
      <c r="I106" s="126"/>
      <c r="J106" s="126"/>
      <c r="K106" s="232"/>
      <c r="L106" s="235"/>
      <c r="M106" s="24" t="str">
        <f>IF(M105&lt;1,"almost certainly not",IF(M105&lt;5,"very unlikely",IF(M105&lt;25,"unlikely, probably not",IF(M105&lt;75,"possibly, may (not)",IF(M105&lt;95,"likely, probable",IF(M105&lt;99,"very likely","almost certainly"))))))</f>
        <v>almost certainly not</v>
      </c>
      <c r="N106" s="24" t="str">
        <f>IF(N105&lt;1,"almost certainly not",IF(N105&lt;5,"very unlikely",IF(N105&lt;25,"unlikely, probably not",IF(N105&lt;75,"possibly, may (not)",IF(N105&lt;95,"likely, probable",IF(N105&lt;99,"very likely","almost certainly"))))))</f>
        <v>almost certainly not</v>
      </c>
      <c r="O106" s="24" t="str">
        <f>IF(O105&lt;1,"almost certainly not",IF(O105&lt;5,"very unlikely",IF(O105&lt;25,"unlikely, probably not",IF(O105&lt;75,"possibly, may (not)",IF(O105&lt;95,"likely, probable",IF(O105&lt;99,"very likely","almost certainly"))))))</f>
        <v>unlikely, probably not</v>
      </c>
      <c r="P106" s="24" t="e">
        <f>IF(P105&lt;1,"almost certainly not",IF(P105&lt;5,"very unlikely",IF(P105&lt;25,"unlikely, probably not",IF(P105&lt;75,"possibly, may (not)",IF(P105&lt;95,"likely, probable",IF(P105&lt;99,"very likely","almost certainly"))))))</f>
        <v>#DIV/0!</v>
      </c>
      <c r="Q106" s="24" t="e">
        <f aca="true" t="shared" si="150" ref="Q106:V106">IF(Q105&lt;1,"almost certainly not",IF(Q105&lt;5,"very unlikely",IF(Q105&lt;25,"unlikely, probably not",IF(Q105&lt;75,"possibly, may (not)",IF(Q105&lt;95,"likely, probable",IF(Q105&lt;99,"very likely","almost certainly"))))))</f>
        <v>#DIV/0!</v>
      </c>
      <c r="R106" s="24" t="e">
        <f t="shared" si="150"/>
        <v>#DIV/0!</v>
      </c>
      <c r="S106" s="24" t="e">
        <f t="shared" si="150"/>
        <v>#DIV/0!</v>
      </c>
      <c r="T106" s="24" t="e">
        <f t="shared" si="150"/>
        <v>#DIV/0!</v>
      </c>
      <c r="U106" s="24" t="e">
        <f t="shared" si="150"/>
        <v>#DIV/0!</v>
      </c>
      <c r="V106" s="24" t="e">
        <f t="shared" si="150"/>
        <v>#DIV/0!</v>
      </c>
      <c r="Y106" s="232"/>
      <c r="Z106" s="235"/>
      <c r="AA106" s="24" t="str">
        <f t="shared" si="148"/>
        <v>unlikely, probably not</v>
      </c>
      <c r="AB106" s="24" t="str">
        <f t="shared" si="148"/>
        <v>almost certainly not</v>
      </c>
      <c r="AC106" s="24" t="str">
        <f t="shared" si="148"/>
        <v>very unlikely</v>
      </c>
      <c r="AH106" s="232"/>
      <c r="AI106" s="235"/>
      <c r="AJ106" s="24" t="str">
        <f aca="true" t="shared" si="151" ref="AJ106:AL110">AJ172</f>
        <v>almost certainly not</v>
      </c>
      <c r="AK106" s="24" t="str">
        <f t="shared" si="151"/>
        <v>almost certainly not</v>
      </c>
      <c r="AL106" s="24" t="str">
        <f t="shared" si="151"/>
        <v>unlikely, probably not</v>
      </c>
      <c r="AM106" s="24" t="e">
        <f>AM172</f>
        <v>#DIV/0!</v>
      </c>
      <c r="AN106" s="24" t="e">
        <f aca="true" t="shared" si="152" ref="AN106:AS106">AN172</f>
        <v>#DIV/0!</v>
      </c>
      <c r="AO106" s="24" t="e">
        <f t="shared" si="152"/>
        <v>#DIV/0!</v>
      </c>
      <c r="AP106" s="24" t="e">
        <f t="shared" si="152"/>
        <v>#DIV/0!</v>
      </c>
      <c r="AQ106" s="24" t="e">
        <f t="shared" si="152"/>
        <v>#DIV/0!</v>
      </c>
      <c r="AR106" s="24" t="e">
        <f t="shared" si="152"/>
        <v>#DIV/0!</v>
      </c>
      <c r="AS106" s="24" t="e">
        <f t="shared" si="152"/>
        <v>#DIV/0!</v>
      </c>
    </row>
    <row r="107" spans="2:45" s="79" customFormat="1" ht="12.75">
      <c r="B107" s="232"/>
      <c r="C107" s="267" t="s">
        <v>21</v>
      </c>
      <c r="D107" s="97">
        <f>100-D105-D109</f>
        <v>79.2479152333669</v>
      </c>
      <c r="E107" s="97">
        <f>100-E105-E109</f>
        <v>50.215196780270794</v>
      </c>
      <c r="F107" s="97">
        <f>100-F105-F109</f>
        <v>74.56566517885035</v>
      </c>
      <c r="G107" s="27"/>
      <c r="H107" s="27"/>
      <c r="I107" s="27"/>
      <c r="J107" s="27"/>
      <c r="K107" s="232"/>
      <c r="L107" s="236" t="s">
        <v>21</v>
      </c>
      <c r="M107" s="97">
        <f>100-M105-M109</f>
        <v>22.85217799659668</v>
      </c>
      <c r="N107" s="97">
        <f>100-N105-N109</f>
        <v>72.61622382387847</v>
      </c>
      <c r="O107" s="97">
        <f>100-O105-O109</f>
        <v>84.56488982092444</v>
      </c>
      <c r="P107" s="97" t="e">
        <f>100-P105-P109</f>
        <v>#DIV/0!</v>
      </c>
      <c r="Q107" s="97" t="e">
        <f aca="true" t="shared" si="153" ref="Q107:V107">100-Q105-Q109</f>
        <v>#DIV/0!</v>
      </c>
      <c r="R107" s="97" t="e">
        <f t="shared" si="153"/>
        <v>#DIV/0!</v>
      </c>
      <c r="S107" s="97" t="e">
        <f t="shared" si="153"/>
        <v>#DIV/0!</v>
      </c>
      <c r="T107" s="97" t="e">
        <f t="shared" si="153"/>
        <v>#DIV/0!</v>
      </c>
      <c r="U107" s="97" t="e">
        <f t="shared" si="153"/>
        <v>#DIV/0!</v>
      </c>
      <c r="V107" s="97" t="e">
        <f t="shared" si="153"/>
        <v>#DIV/0!</v>
      </c>
      <c r="Y107" s="232"/>
      <c r="Z107" s="236" t="s">
        <v>21</v>
      </c>
      <c r="AA107" s="97">
        <f t="shared" si="148"/>
        <v>84.80886798048834</v>
      </c>
      <c r="AB107" s="97">
        <f t="shared" si="148"/>
        <v>48.96421596520023</v>
      </c>
      <c r="AC107" s="97">
        <f t="shared" si="148"/>
        <v>74.61073089877829</v>
      </c>
      <c r="AH107" s="232"/>
      <c r="AI107" s="236" t="s">
        <v>21</v>
      </c>
      <c r="AJ107" s="97">
        <f t="shared" si="151"/>
        <v>29.16353303976244</v>
      </c>
      <c r="AK107" s="97">
        <f t="shared" si="151"/>
        <v>77.78655268690733</v>
      </c>
      <c r="AL107" s="97">
        <f t="shared" si="151"/>
        <v>89.61136227148172</v>
      </c>
      <c r="AM107" s="97" t="e">
        <f>AM173</f>
        <v>#DIV/0!</v>
      </c>
      <c r="AN107" s="97" t="e">
        <f aca="true" t="shared" si="154" ref="AN107:AS107">AN173</f>
        <v>#DIV/0!</v>
      </c>
      <c r="AO107" s="97" t="e">
        <f t="shared" si="154"/>
        <v>#DIV/0!</v>
      </c>
      <c r="AP107" s="97" t="e">
        <f t="shared" si="154"/>
        <v>#DIV/0!</v>
      </c>
      <c r="AQ107" s="97" t="e">
        <f t="shared" si="154"/>
        <v>#DIV/0!</v>
      </c>
      <c r="AR107" s="97" t="e">
        <f t="shared" si="154"/>
        <v>#DIV/0!</v>
      </c>
      <c r="AS107" s="97" t="e">
        <f t="shared" si="154"/>
        <v>#DIV/0!</v>
      </c>
    </row>
    <row r="108" spans="2:45" s="79" customFormat="1" ht="28.5" customHeight="1">
      <c r="B108" s="232"/>
      <c r="C108" s="268"/>
      <c r="D108" s="24" t="str">
        <f>IF(D107&lt;1,"almost certainly not",IF(D107&lt;5,"very unlikely",IF(D107&lt;25,"unlikely, probably not",IF(D107&lt;75,"possibly, may (not)",IF(D107&lt;95,"likely, probable",IF(D107&lt;99,"very likely","almost certainly"))))))</f>
        <v>likely, probable</v>
      </c>
      <c r="E108" s="24" t="str">
        <f>IF(E107&lt;1,"almost certainly not",IF(E107&lt;5,"very unlikely",IF(E107&lt;25,"unlikely, probably not",IF(E107&lt;75,"possibly, may (not)",IF(E107&lt;95,"likely, probable",IF(E107&lt;99,"very likely","almost certainly"))))))</f>
        <v>possibly, may (not)</v>
      </c>
      <c r="F108" s="24" t="str">
        <f>IF(F107&lt;1,"almost certainly not",IF(F107&lt;5,"very unlikely",IF(F107&lt;25,"unlikely, probably not",IF(F107&lt;75,"possibly, may (not)",IF(F107&lt;95,"likely, probable",IF(F107&lt;99,"very likely","almost certainly"))))))</f>
        <v>possibly, may (not)</v>
      </c>
      <c r="G108" s="33"/>
      <c r="H108" s="33"/>
      <c r="I108" s="33"/>
      <c r="J108" s="33"/>
      <c r="K108" s="232"/>
      <c r="L108" s="237"/>
      <c r="M108" s="24" t="str">
        <f>IF(M107&lt;1,"almost certainly not",IF(M107&lt;5,"very unlikely",IF(M107&lt;25,"unlikely, probably not",IF(M107&lt;75,"possibly, may (not)",IF(M107&lt;95,"likely, probable",IF(M107&lt;99,"very likely","almost certainly"))))))</f>
        <v>unlikely, probably not</v>
      </c>
      <c r="N108" s="24" t="str">
        <f>IF(N107&lt;1,"almost certainly not",IF(N107&lt;5,"very unlikely",IF(N107&lt;25,"unlikely, probably not",IF(N107&lt;75,"possibly, may (not)",IF(N107&lt;95,"likely, probable",IF(N107&lt;99,"very likely","almost certainly"))))))</f>
        <v>possibly, may (not)</v>
      </c>
      <c r="O108" s="24" t="str">
        <f>IF(O107&lt;1,"almost certainly not",IF(O107&lt;5,"very unlikely",IF(O107&lt;25,"unlikely, probably not",IF(O107&lt;75,"possibly, may (not)",IF(O107&lt;95,"likely, probable",IF(O107&lt;99,"very likely","almost certainly"))))))</f>
        <v>likely, probable</v>
      </c>
      <c r="P108" s="24" t="e">
        <f>IF(P107&lt;1,"almost certainly not",IF(P107&lt;5,"very unlikely",IF(P107&lt;25,"unlikely, probably not",IF(P107&lt;75,"possibly, may (not)",IF(P107&lt;95,"likely, probable",IF(P107&lt;99,"very likely","almost certainly"))))))</f>
        <v>#DIV/0!</v>
      </c>
      <c r="Q108" s="24" t="e">
        <f aca="true" t="shared" si="155" ref="Q108:V108">IF(Q107&lt;1,"almost certainly not",IF(Q107&lt;5,"very unlikely",IF(Q107&lt;25,"unlikely, probably not",IF(Q107&lt;75,"possibly, may (not)",IF(Q107&lt;95,"likely, probable",IF(Q107&lt;99,"very likely","almost certainly"))))))</f>
        <v>#DIV/0!</v>
      </c>
      <c r="R108" s="24" t="e">
        <f t="shared" si="155"/>
        <v>#DIV/0!</v>
      </c>
      <c r="S108" s="24" t="e">
        <f t="shared" si="155"/>
        <v>#DIV/0!</v>
      </c>
      <c r="T108" s="24" t="e">
        <f t="shared" si="155"/>
        <v>#DIV/0!</v>
      </c>
      <c r="U108" s="24" t="e">
        <f t="shared" si="155"/>
        <v>#DIV/0!</v>
      </c>
      <c r="V108" s="24" t="e">
        <f t="shared" si="155"/>
        <v>#DIV/0!</v>
      </c>
      <c r="Y108" s="232"/>
      <c r="Z108" s="237"/>
      <c r="AA108" s="24" t="str">
        <f t="shared" si="148"/>
        <v>likely, probable</v>
      </c>
      <c r="AB108" s="24" t="str">
        <f t="shared" si="148"/>
        <v>possibly, may (not)</v>
      </c>
      <c r="AC108" s="24" t="str">
        <f t="shared" si="148"/>
        <v>possibly, may (not)</v>
      </c>
      <c r="AH108" s="232"/>
      <c r="AI108" s="237"/>
      <c r="AJ108" s="24" t="str">
        <f t="shared" si="151"/>
        <v>possibly, may (not)</v>
      </c>
      <c r="AK108" s="24" t="str">
        <f t="shared" si="151"/>
        <v>likely, probable</v>
      </c>
      <c r="AL108" s="24" t="str">
        <f t="shared" si="151"/>
        <v>likely, probable</v>
      </c>
      <c r="AM108" s="24" t="e">
        <f>AM174</f>
        <v>#DIV/0!</v>
      </c>
      <c r="AN108" s="24" t="e">
        <f aca="true" t="shared" si="156" ref="AN108:AS108">AN174</f>
        <v>#DIV/0!</v>
      </c>
      <c r="AO108" s="24" t="e">
        <f t="shared" si="156"/>
        <v>#DIV/0!</v>
      </c>
      <c r="AP108" s="24" t="e">
        <f t="shared" si="156"/>
        <v>#DIV/0!</v>
      </c>
      <c r="AQ108" s="24" t="e">
        <f t="shared" si="156"/>
        <v>#DIV/0!</v>
      </c>
      <c r="AR108" s="24" t="e">
        <f t="shared" si="156"/>
        <v>#DIV/0!</v>
      </c>
      <c r="AS108" s="24" t="e">
        <f t="shared" si="156"/>
        <v>#DIV/0!</v>
      </c>
    </row>
    <row r="109" spans="2:45" s="79" customFormat="1" ht="12.75">
      <c r="B109" s="232"/>
      <c r="C109" s="270" t="s">
        <v>23</v>
      </c>
      <c r="D109" s="97">
        <f>IF(ISERROR(TDIST((D104-D99)/ABS(D99)*TINV(D96,D98),D98,1)),TDIST((D99-D104)/ABS(D99)*TINV(D96,D98),D98,1),1-TDIST((D104-D99)/ABS(D99)*TINV(D96,D98),D98,1))*100</f>
        <v>5.253378921680917</v>
      </c>
      <c r="E109" s="97">
        <f>IF(ISERROR(TDIST((E104-E99)/ABS(E99)*TINV(E96,E98),E98,1)),TDIST((E99-E104)/ABS(E99)*TINV(E96,E98),E98,1),1-TDIST((E104-E99)/ABS(E99)*TINV(E96,E98),E98,1))*100</f>
        <v>48.955259434121</v>
      </c>
      <c r="F109" s="97">
        <f>IF(ISERROR(TDIST((F104-F99)/ABS(F99)*TINV(F96,F98),F98,1)),TDIST((F99-F104)/ABS(F99)*TINV(F96,F98),F98,1),1-TDIST((F104-F99)/ABS(F99)*TINV(F96,F98),F98,1))*100</f>
        <v>22.70158737529826</v>
      </c>
      <c r="G109" s="127"/>
      <c r="H109" s="127"/>
      <c r="I109" s="127"/>
      <c r="J109" s="127"/>
      <c r="K109" s="232"/>
      <c r="L109" s="238" t="s">
        <v>23</v>
      </c>
      <c r="M109" s="97">
        <f>IF(ISERROR(TDIST((M104-M99)/ABS(M99)*TINV(M96,M98),M98,1)),TDIST((M99-M104)/ABS(M99)*TINV(M96,M98),M98,1),1-TDIST((M104-M99)/ABS(M99)*TINV(M96,M98),M98,1))*100</f>
        <v>77.14780616199134</v>
      </c>
      <c r="N109" s="97">
        <f>IF(ISERROR(TDIST((N104-N99)/ABS(N99)*TINV(N96,N98),N98,1)),TDIST((N99-N104)/ABS(N99)*TINV(N96,N98),N98,1),1-TDIST((N104-N99)/ABS(N99)*TINV(N96,N98),N98,1))*100</f>
        <v>27.350050455161202</v>
      </c>
      <c r="O109" s="97">
        <f>IF(ISERROR(TDIST((O104-O99)/ABS(O99)*TINV(O96,O98),O98,1)),TDIST((O99-O104)/ABS(O99)*TINV(O96,O98),O98,1),1-TDIST((O104-O99)/ABS(O99)*TINV(O96,O98),O98,1))*100</f>
        <v>0.1357277447760202</v>
      </c>
      <c r="P109" s="97" t="e">
        <f>IF(ISERROR(TDIST((P104-P99)/ABS(P99)*TINV(P96,P98),P98,1)),TDIST((P99-P104)/ABS(P99)*TINV(P96,P98),P98,1),1-TDIST((P104-P99)/ABS(P99)*TINV(P96,P98),P98,1))*100</f>
        <v>#DIV/0!</v>
      </c>
      <c r="Q109" s="97" t="e">
        <f aca="true" t="shared" si="157" ref="Q109:V109">IF(ISERROR(TDIST((Q104-Q99)/ABS(Q99)*TINV(Q96,Q98),Q98,1)),TDIST((Q99-Q104)/ABS(Q99)*TINV(Q96,Q98),Q98,1),1-TDIST((Q104-Q99)/ABS(Q99)*TINV(Q96,Q98),Q98,1))*100</f>
        <v>#DIV/0!</v>
      </c>
      <c r="R109" s="97" t="e">
        <f t="shared" si="157"/>
        <v>#DIV/0!</v>
      </c>
      <c r="S109" s="97" t="e">
        <f t="shared" si="157"/>
        <v>#DIV/0!</v>
      </c>
      <c r="T109" s="97" t="e">
        <f t="shared" si="157"/>
        <v>#DIV/0!</v>
      </c>
      <c r="U109" s="97" t="e">
        <f t="shared" si="157"/>
        <v>#DIV/0!</v>
      </c>
      <c r="V109" s="97" t="e">
        <f t="shared" si="157"/>
        <v>#DIV/0!</v>
      </c>
      <c r="Y109" s="232"/>
      <c r="Z109" s="238" t="s">
        <v>23</v>
      </c>
      <c r="AA109" s="97">
        <f t="shared" si="148"/>
        <v>4.9386946702650185</v>
      </c>
      <c r="AB109" s="97">
        <f t="shared" si="148"/>
        <v>50.40636523659844</v>
      </c>
      <c r="AC109" s="97">
        <f t="shared" si="148"/>
        <v>23.691906089918767</v>
      </c>
      <c r="AH109" s="232"/>
      <c r="AI109" s="238" t="s">
        <v>23</v>
      </c>
      <c r="AJ109" s="97">
        <f t="shared" si="151"/>
        <v>70.83646093536828</v>
      </c>
      <c r="AK109" s="97">
        <f t="shared" si="151"/>
        <v>22.196351863191428</v>
      </c>
      <c r="AL109" s="97">
        <f t="shared" si="151"/>
        <v>0.055601576587402446</v>
      </c>
      <c r="AM109" s="97" t="e">
        <f>AM175</f>
        <v>#DIV/0!</v>
      </c>
      <c r="AN109" s="97" t="e">
        <f aca="true" t="shared" si="158" ref="AN109:AS109">AN175</f>
        <v>#DIV/0!</v>
      </c>
      <c r="AO109" s="97" t="e">
        <f t="shared" si="158"/>
        <v>#DIV/0!</v>
      </c>
      <c r="AP109" s="97" t="e">
        <f t="shared" si="158"/>
        <v>#DIV/0!</v>
      </c>
      <c r="AQ109" s="97" t="e">
        <f t="shared" si="158"/>
        <v>#DIV/0!</v>
      </c>
      <c r="AR109" s="97" t="e">
        <f t="shared" si="158"/>
        <v>#DIV/0!</v>
      </c>
      <c r="AS109" s="97" t="e">
        <f t="shared" si="158"/>
        <v>#DIV/0!</v>
      </c>
    </row>
    <row r="110" spans="2:45" s="79" customFormat="1" ht="28.5" customHeight="1">
      <c r="B110" s="233"/>
      <c r="C110" s="271"/>
      <c r="D110" s="24" t="str">
        <f>IF(D109&lt;1,"almost certainly not",IF(D109&lt;5,"very unlikely",IF(D109&lt;25,"unlikely, probably not",IF(D109&lt;75,"possibly, may (not)",IF(D109&lt;95,"likely, probable",IF(D109&lt;99,"very likely","almost certainly"))))))</f>
        <v>unlikely, probably not</v>
      </c>
      <c r="E110" s="24" t="str">
        <f>IF(E109&lt;1,"almost certainly not",IF(E109&lt;5,"very unlikely",IF(E109&lt;25,"unlikely, probably not",IF(E109&lt;75,"possibly, may (not)",IF(E109&lt;95,"likely, probable",IF(E109&lt;99,"very likely","almost certainly"))))))</f>
        <v>possibly, may (not)</v>
      </c>
      <c r="F110" s="24" t="str">
        <f>IF(F109&lt;1,"almost certainly not",IF(F109&lt;5,"very unlikely",IF(F109&lt;25,"unlikely, probably not",IF(F109&lt;75,"possibly, may (not)",IF(F109&lt;95,"likely, probable",IF(F109&lt;99,"very likely","almost certainly"))))))</f>
        <v>unlikely, probably not</v>
      </c>
      <c r="G110" s="27"/>
      <c r="H110" s="27"/>
      <c r="I110" s="27"/>
      <c r="J110" s="27"/>
      <c r="K110" s="232"/>
      <c r="L110" s="290"/>
      <c r="M110" s="119" t="str">
        <f>IF(M109&lt;1,"almost certainly not",IF(M109&lt;5,"very unlikely",IF(M109&lt;25,"unlikely, probably not",IF(M109&lt;75,"possibly, may (not)",IF(M109&lt;95,"likely, probable",IF(M109&lt;99,"very likely","almost certainly"))))))</f>
        <v>likely, probable</v>
      </c>
      <c r="N110" s="119" t="str">
        <f>IF(N109&lt;1,"almost certainly not",IF(N109&lt;5,"very unlikely",IF(N109&lt;25,"unlikely, probably not",IF(N109&lt;75,"possibly, may (not)",IF(N109&lt;95,"likely, probable",IF(N109&lt;99,"very likely","almost certainly"))))))</f>
        <v>possibly, may (not)</v>
      </c>
      <c r="O110" s="119" t="str">
        <f>IF(O109&lt;1,"almost certainly not",IF(O109&lt;5,"very unlikely",IF(O109&lt;25,"unlikely, probably not",IF(O109&lt;75,"possibly, may (not)",IF(O109&lt;95,"likely, probable",IF(O109&lt;99,"very likely","almost certainly"))))))</f>
        <v>almost certainly not</v>
      </c>
      <c r="P110" s="119" t="e">
        <f>IF(P109&lt;1,"almost certainly not",IF(P109&lt;5,"very unlikely",IF(P109&lt;25,"unlikely, probably not",IF(P109&lt;75,"possibly, may (not)",IF(P109&lt;95,"likely, probable",IF(P109&lt;99,"very likely","almost certainly"))))))</f>
        <v>#DIV/0!</v>
      </c>
      <c r="Q110" s="119" t="e">
        <f aca="true" t="shared" si="159" ref="Q110:V110">IF(Q109&lt;1,"almost certainly not",IF(Q109&lt;5,"very unlikely",IF(Q109&lt;25,"unlikely, probably not",IF(Q109&lt;75,"possibly, may (not)",IF(Q109&lt;95,"likely, probable",IF(Q109&lt;99,"very likely","almost certainly"))))))</f>
        <v>#DIV/0!</v>
      </c>
      <c r="R110" s="119" t="e">
        <f t="shared" si="159"/>
        <v>#DIV/0!</v>
      </c>
      <c r="S110" s="119" t="e">
        <f t="shared" si="159"/>
        <v>#DIV/0!</v>
      </c>
      <c r="T110" s="119" t="e">
        <f t="shared" si="159"/>
        <v>#DIV/0!</v>
      </c>
      <c r="U110" s="119" t="e">
        <f t="shared" si="159"/>
        <v>#DIV/0!</v>
      </c>
      <c r="V110" s="119" t="e">
        <f t="shared" si="159"/>
        <v>#DIV/0!</v>
      </c>
      <c r="Y110" s="233"/>
      <c r="Z110" s="239"/>
      <c r="AA110" s="24" t="str">
        <f t="shared" si="148"/>
        <v>very unlikely</v>
      </c>
      <c r="AB110" s="24" t="str">
        <f t="shared" si="148"/>
        <v>possibly, may (not)</v>
      </c>
      <c r="AC110" s="24" t="str">
        <f t="shared" si="148"/>
        <v>unlikely, probably not</v>
      </c>
      <c r="AH110" s="233"/>
      <c r="AI110" s="239"/>
      <c r="AJ110" s="24" t="str">
        <f t="shared" si="151"/>
        <v>possibly, may (not)</v>
      </c>
      <c r="AK110" s="24" t="str">
        <f t="shared" si="151"/>
        <v>unlikely, probably not</v>
      </c>
      <c r="AL110" s="24" t="str">
        <f t="shared" si="151"/>
        <v>almost certainly not</v>
      </c>
      <c r="AM110" s="24" t="e">
        <f>AM176</f>
        <v>#DIV/0!</v>
      </c>
      <c r="AN110" s="24" t="e">
        <f aca="true" t="shared" si="160" ref="AN110:AS110">AN176</f>
        <v>#DIV/0!</v>
      </c>
      <c r="AO110" s="24" t="e">
        <f t="shared" si="160"/>
        <v>#DIV/0!</v>
      </c>
      <c r="AP110" s="24" t="e">
        <f t="shared" si="160"/>
        <v>#DIV/0!</v>
      </c>
      <c r="AQ110" s="24" t="e">
        <f t="shared" si="160"/>
        <v>#DIV/0!</v>
      </c>
      <c r="AR110" s="24" t="e">
        <f t="shared" si="160"/>
        <v>#DIV/0!</v>
      </c>
      <c r="AS110" s="24" t="e">
        <f t="shared" si="160"/>
        <v>#DIV/0!</v>
      </c>
    </row>
    <row r="111" spans="7:45" ht="12.75">
      <c r="G111" s="27"/>
      <c r="H111" s="27"/>
      <c r="I111" s="27"/>
      <c r="J111" s="27"/>
      <c r="K111" s="25"/>
      <c r="L111" s="48"/>
      <c r="M111" s="48"/>
      <c r="N111" s="48"/>
      <c r="O111" s="48"/>
      <c r="P111" s="49"/>
      <c r="Q111" s="49"/>
      <c r="R111" s="49"/>
      <c r="S111" s="49"/>
      <c r="T111" s="49"/>
      <c r="U111" s="49"/>
      <c r="V111" s="49"/>
      <c r="Y111" s="27"/>
      <c r="Z111" s="27"/>
      <c r="AA111" s="27"/>
      <c r="AB111" s="27"/>
      <c r="AC111" s="27"/>
      <c r="AH111" s="39"/>
      <c r="AI111" s="27"/>
      <c r="AJ111" s="27"/>
      <c r="AK111" s="27"/>
      <c r="AL111" s="40"/>
      <c r="AM111" s="40"/>
      <c r="AN111" s="40"/>
      <c r="AO111" s="40"/>
      <c r="AP111" s="40"/>
      <c r="AQ111" s="40"/>
      <c r="AR111" s="40"/>
      <c r="AS111" s="40"/>
    </row>
    <row r="112" spans="7:45" ht="12.75">
      <c r="G112" s="33"/>
      <c r="H112" s="33"/>
      <c r="I112" s="33"/>
      <c r="J112" s="33"/>
      <c r="K112" s="120"/>
      <c r="L112" s="121" t="s">
        <v>26</v>
      </c>
      <c r="M112" s="94">
        <f>IF(ISERROR(SQRT(M72^2-M45^2)),-SQRT(M45^2-M72^2),SQRT(M72^2-M45^2))</f>
        <v>0.9294027510633965</v>
      </c>
      <c r="N112" s="94">
        <f>IF(ISERROR(SQRT(N72^2-N45^2)),-SQRT(N45^2-N72^2),SQRT(N72^2-N45^2))</f>
        <v>0.9509305999114509</v>
      </c>
      <c r="O112" s="122">
        <f>IF(ISERROR(SQRT(O72^2-O45^2)),-SQRT(O45^2-O72^2),SQRT(O72^2-O45^2))</f>
        <v>0.9457677347991595</v>
      </c>
      <c r="P112" s="122" t="e">
        <f>IF(ISERROR(SQRT(P72^2-P45^2)),-SQRT(P45^2-P72^2),SQRT(P72^2-P45^2))</f>
        <v>#DIV/0!</v>
      </c>
      <c r="Q112" s="122" t="e">
        <f aca="true" t="shared" si="161" ref="Q112:V112">IF(ISERROR(SQRT(Q72^2-Q45^2)),-SQRT(Q45^2-Q72^2),SQRT(Q72^2-Q45^2))</f>
        <v>#DIV/0!</v>
      </c>
      <c r="R112" s="122" t="e">
        <f t="shared" si="161"/>
        <v>#DIV/0!</v>
      </c>
      <c r="S112" s="122" t="e">
        <f t="shared" si="161"/>
        <v>#DIV/0!</v>
      </c>
      <c r="T112" s="122" t="e">
        <f t="shared" si="161"/>
        <v>#DIV/0!</v>
      </c>
      <c r="U112" s="122" t="e">
        <f t="shared" si="161"/>
        <v>#DIV/0!</v>
      </c>
      <c r="V112" s="122" t="e">
        <f t="shared" si="161"/>
        <v>#DIV/0!</v>
      </c>
      <c r="Y112" s="27"/>
      <c r="Z112" s="46"/>
      <c r="AA112" s="138"/>
      <c r="AB112" s="138"/>
      <c r="AC112" s="138"/>
      <c r="AH112" s="25"/>
      <c r="AI112" s="42" t="s">
        <v>35</v>
      </c>
      <c r="AJ112" s="85">
        <f>100*EXP(AJ178/100)-100</f>
        <v>8.70002552586891</v>
      </c>
      <c r="AK112" s="19">
        <f>100*EXP(AK178/100)-100</f>
        <v>10.082961761786052</v>
      </c>
      <c r="AL112" s="19">
        <f>100*EXP(AL178/100)-100</f>
        <v>8.391028734756517</v>
      </c>
      <c r="AM112" s="19" t="e">
        <f>100*EXP(AM178/100)-100</f>
        <v>#DIV/0!</v>
      </c>
      <c r="AN112" s="19" t="e">
        <f aca="true" t="shared" si="162" ref="AN112:AS112">100*EXP(AN178/100)-100</f>
        <v>#DIV/0!</v>
      </c>
      <c r="AO112" s="19" t="e">
        <f t="shared" si="162"/>
        <v>#DIV/0!</v>
      </c>
      <c r="AP112" s="19" t="e">
        <f t="shared" si="162"/>
        <v>#DIV/0!</v>
      </c>
      <c r="AQ112" s="19" t="e">
        <f t="shared" si="162"/>
        <v>#DIV/0!</v>
      </c>
      <c r="AR112" s="19" t="e">
        <f t="shared" si="162"/>
        <v>#DIV/0!</v>
      </c>
      <c r="AS112" s="19" t="e">
        <f t="shared" si="162"/>
        <v>#DIV/0!</v>
      </c>
    </row>
    <row r="113" spans="7:45" ht="12.75" customHeight="1">
      <c r="G113" s="127"/>
      <c r="H113" s="127"/>
      <c r="I113" s="127"/>
      <c r="J113" s="127"/>
      <c r="K113" s="229" t="str">
        <f>CONCATENATE(TEXT($E$20,"0"),"% confidence
limits (approx.)")</f>
        <v>90% confidence
limits (approx.)</v>
      </c>
      <c r="L113" s="26" t="s">
        <v>17</v>
      </c>
      <c r="M113" s="86">
        <f>IF(ISERROR(SQRT(M72^2-M45^2+NORMINV(0.5-$E$20/200,0,1)*SQRT(2*M45^4/(COUNT(M24:M43)-1)+2*M72^4/(COUNT(M51:M70)-1)))),-SQRT(-(M72^2-M45^2+NORMINV(0.5-$E$20/200,0,1)*SQRT(2*M45^4/(COUNT(M24:M43)-1)+2*M72^4/(COUNT(M51:M70)-1)))),SQRT(M72^2-M45^2+NORMINV(0.5-$E$20/200,0,1)*SQRT(2*M45^4/(COUNT(M24:M43)-1)+2*M72^4/(COUNT(M51:M70)-1))))</f>
        <v>0.37253595289503016</v>
      </c>
      <c r="N113" s="86">
        <f>IF(ISERROR(SQRT(N72^2-N45^2+NORMINV(0.5-$E$20/200,0,1)*SQRT(2*N45^4/(COUNT(N24:N43)-1)+2*N72^4/(COUNT(N51:N70)-1)))),-SQRT(-(N72^2-N45^2+NORMINV(0.5-$E$20/200,0,1)*SQRT(2*N45^4/(COUNT(N24:N43)-1)+2*N72^4/(COUNT(N51:N70)-1)))),SQRT(N72^2-N45^2+NORMINV(0.5-$E$20/200,0,1)*SQRT(2*N45^4/(COUNT(N24:N43)-1)+2*N72^4/(COUNT(N51:N70)-1))))</f>
        <v>-0.5630645516604549</v>
      </c>
      <c r="O113" s="86">
        <f>IF(ISERROR(SQRT(O72^2-O45^2+NORMINV(0.5-$E$20/200,0,1)*SQRT(2*O45^4/(COUNT(O24:O43)-1)+2*O72^4/(COUNT(O51:O70)-1)))),-SQRT(-(O72^2-O45^2+NORMINV(0.5-$E$20/200,0,1)*SQRT(2*O45^4/(COUNT(O24:O43)-1)+2*O72^4/(COUNT(O51:O70)-1)))),SQRT(O72^2-O45^2+NORMINV(0.5-$E$20/200,0,1)*SQRT(2*O45^4/(COUNT(O24:O43)-1)+2*O72^4/(COUNT(O51:O70)-1))))</f>
        <v>-0.5712797021954256</v>
      </c>
      <c r="P113" s="86" t="e">
        <f>IF(ISERROR(SQRT(P72^2-P45^2+NORMINV(0.5-$E$20/200,0,1)*SQRT(2*P45^4/(COUNT(P24:P43)-1)+2*P72^4/(COUNT(P51:P70)-1)))),-SQRT(-(P72^2-P45^2+NORMINV(0.5-$E$20/200,0,1)*SQRT(2*P45^4/(COUNT(P24:P43)-1)+2*P72^4/(COUNT(P51:P70)-1)))),SQRT(P72^2-P45^2+NORMINV(0.5-$E$20/200,0,1)*SQRT(2*P45^4/(COUNT(P24:P43)-1)+2*P72^4/(COUNT(P51:P70)-1))))</f>
        <v>#DIV/0!</v>
      </c>
      <c r="Q113" s="86" t="e">
        <f aca="true" t="shared" si="163" ref="Q113:V113">IF(ISERROR(SQRT(Q72^2-Q45^2+NORMINV(0.5-$E$20/200,0,1)*SQRT(2*Q45^4/(COUNT(Q24:Q43)-1)+2*Q72^4/(COUNT(Q51:Q70)-1)))),-SQRT(-(Q72^2-Q45^2+NORMINV(0.5-$E$20/200,0,1)*SQRT(2*Q45^4/(COUNT(Q24:Q43)-1)+2*Q72^4/(COUNT(Q51:Q70)-1)))),SQRT(Q72^2-Q45^2+NORMINV(0.5-$E$20/200,0,1)*SQRT(2*Q45^4/(COUNT(Q24:Q43)-1)+2*Q72^4/(COUNT(Q51:Q70)-1))))</f>
        <v>#DIV/0!</v>
      </c>
      <c r="R113" s="86" t="e">
        <f t="shared" si="163"/>
        <v>#DIV/0!</v>
      </c>
      <c r="S113" s="86" t="e">
        <f t="shared" si="163"/>
        <v>#DIV/0!</v>
      </c>
      <c r="T113" s="86" t="e">
        <f t="shared" si="163"/>
        <v>#DIV/0!</v>
      </c>
      <c r="U113" s="86" t="e">
        <f t="shared" si="163"/>
        <v>#DIV/0!</v>
      </c>
      <c r="V113" s="86" t="e">
        <f t="shared" si="163"/>
        <v>#DIV/0!</v>
      </c>
      <c r="Y113" s="175"/>
      <c r="Z113" s="133"/>
      <c r="AA113" s="139"/>
      <c r="AB113" s="139"/>
      <c r="AC113" s="139"/>
      <c r="AH113" s="274" t="str">
        <f>CONCATENATE(TEXT($E$20,"0"),"% confidence
limits (approx.)")</f>
        <v>90% confidence
limits (approx.)</v>
      </c>
      <c r="AI113" s="26" t="s">
        <v>17</v>
      </c>
      <c r="AJ113" s="86">
        <f aca="true" t="shared" si="164" ref="AJ113:AL114">100*EXP(AJ179/100)-100</f>
        <v>3.7464943782681246</v>
      </c>
      <c r="AK113" s="101">
        <f t="shared" si="164"/>
        <v>-0.3311769914492686</v>
      </c>
      <c r="AL113" s="101">
        <f t="shared" si="164"/>
        <v>-4.350532012560649</v>
      </c>
      <c r="AM113" s="101" t="e">
        <f>100*EXP(AM179/100)-100</f>
        <v>#DIV/0!</v>
      </c>
      <c r="AN113" s="101" t="e">
        <f aca="true" t="shared" si="165" ref="AN113:AS113">100*EXP(AN179/100)-100</f>
        <v>#DIV/0!</v>
      </c>
      <c r="AO113" s="101" t="e">
        <f t="shared" si="165"/>
        <v>#DIV/0!</v>
      </c>
      <c r="AP113" s="101" t="e">
        <f t="shared" si="165"/>
        <v>#DIV/0!</v>
      </c>
      <c r="AQ113" s="101" t="e">
        <f t="shared" si="165"/>
        <v>#DIV/0!</v>
      </c>
      <c r="AR113" s="101" t="e">
        <f t="shared" si="165"/>
        <v>#DIV/0!</v>
      </c>
      <c r="AS113" s="101" t="e">
        <f t="shared" si="165"/>
        <v>#DIV/0!</v>
      </c>
    </row>
    <row r="114" spans="7:45" ht="12.75" customHeight="1">
      <c r="G114" s="27"/>
      <c r="H114" s="27"/>
      <c r="I114" s="27"/>
      <c r="J114" s="27"/>
      <c r="K114" s="230"/>
      <c r="L114" s="15" t="s">
        <v>18</v>
      </c>
      <c r="M114" s="87">
        <f>IF(ISERROR(SQRT(M72^2-M45^2+NORMINV(0.5+$E$20/200,0,1)*SQRT(2*M45^4/(COUNT(M24:M43)-1)+2*M72^4/(COUNT(M51:M70)-1)))),-SQRT(-(M72^2-M45^2+NORMINV(0.5+$E$20/200,0,1)*SQRT(2*M45^4/(COUNT(M24:M43)-1)+2*M72^4/(COUNT(M51:M70)-1)))),SQRT(M72^2-M45^2+NORMINV(0.5+$E$20/200,0,1)*SQRT(2*M45^4/(COUNT(M24:M43)-1)+2*M72^4/(COUNT(M51:M70)-1))))</f>
        <v>1.260474478586937</v>
      </c>
      <c r="N114" s="87">
        <f>IF(ISERROR(SQRT(N72^2-N45^2+NORMINV(0.5+$E$20/200,0,1)*SQRT(2*N45^4/(COUNT(N24:N43)-1)+2*N72^4/(COUNT(N51:N70)-1)))),-SQRT(-(N72^2-N45^2+NORMINV(0.5+$E$20/200,0,1)*SQRT(2*N45^4/(COUNT(N24:N43)-1)+2*N72^4/(COUNT(N51:N70)-1)))),SQRT(N72^2-N45^2+NORMINV(0.5+$E$20/200,0,1)*SQRT(2*N45^4/(COUNT(N24:N43)-1)+2*N72^4/(COUNT(N51:N70)-1))))</f>
        <v>1.4579367959663039</v>
      </c>
      <c r="O114" s="87">
        <f>IF(ISERROR(SQRT(O72^2-O45^2+NORMINV(0.5+$E$20/200,0,1)*SQRT(2*O45^4/(COUNT(O24:O43)-1)+2*O72^4/(COUNT(O51:O70)-1)))),-SQRT(-(O72^2-O45^2+NORMINV(0.5+$E$20/200,0,1)*SQRT(2*O45^4/(COUNT(O24:O43)-1)+2*O72^4/(COUNT(O51:O70)-1)))),SQRT(O72^2-O45^2+NORMINV(0.5+$E$20/200,0,1)*SQRT(2*O45^4/(COUNT(O24:O43)-1)+2*O72^4/(COUNT(O51:O70)-1))))</f>
        <v>1.4544118104975494</v>
      </c>
      <c r="P114" s="87" t="e">
        <f>IF(ISERROR(SQRT(P72^2-P45^2+NORMINV(0.5+$E$20/200,0,1)*SQRT(2*P45^4/(COUNT(P24:P43)-1)+2*P72^4/(COUNT(P51:P70)-1)))),-SQRT(-(P72^2-P45^2+NORMINV(0.5+$E$20/200,0,1)*SQRT(2*P45^4/(COUNT(P24:P43)-1)+2*P72^4/(COUNT(P51:P70)-1)))),SQRT(P72^2-P45^2+NORMINV(0.5+$E$20/200,0,1)*SQRT(2*P45^4/(COUNT(P24:P43)-1)+2*P72^4/(COUNT(P51:P70)-1))))</f>
        <v>#DIV/0!</v>
      </c>
      <c r="Q114" s="87" t="e">
        <f aca="true" t="shared" si="166" ref="Q114:V114">IF(ISERROR(SQRT(Q72^2-Q45^2+NORMINV(0.5+$E$20/200,0,1)*SQRT(2*Q45^4/(COUNT(Q24:Q43)-1)+2*Q72^4/(COUNT(Q51:Q70)-1)))),-SQRT(-(Q72^2-Q45^2+NORMINV(0.5+$E$20/200,0,1)*SQRT(2*Q45^4/(COUNT(Q24:Q43)-1)+2*Q72^4/(COUNT(Q51:Q70)-1)))),SQRT(Q72^2-Q45^2+NORMINV(0.5+$E$20/200,0,1)*SQRT(2*Q45^4/(COUNT(Q24:Q43)-1)+2*Q72^4/(COUNT(Q51:Q70)-1))))</f>
        <v>#DIV/0!</v>
      </c>
      <c r="R114" s="87" t="e">
        <f t="shared" si="166"/>
        <v>#DIV/0!</v>
      </c>
      <c r="S114" s="87" t="e">
        <f t="shared" si="166"/>
        <v>#DIV/0!</v>
      </c>
      <c r="T114" s="87" t="e">
        <f t="shared" si="166"/>
        <v>#DIV/0!</v>
      </c>
      <c r="U114" s="87" t="e">
        <f t="shared" si="166"/>
        <v>#DIV/0!</v>
      </c>
      <c r="V114" s="87" t="e">
        <f t="shared" si="166"/>
        <v>#DIV/0!</v>
      </c>
      <c r="Y114" s="175"/>
      <c r="Z114" s="133"/>
      <c r="AA114" s="141"/>
      <c r="AB114" s="141"/>
      <c r="AC114" s="141"/>
      <c r="AH114" s="275"/>
      <c r="AI114" s="15" t="s">
        <v>18</v>
      </c>
      <c r="AJ114" s="91">
        <f t="shared" si="164"/>
        <v>11.862080515373052</v>
      </c>
      <c r="AK114" s="102">
        <f t="shared" si="164"/>
        <v>14.55623337489817</v>
      </c>
      <c r="AL114" s="102">
        <f t="shared" si="164"/>
        <v>13.012029410784919</v>
      </c>
      <c r="AM114" s="102" t="e">
        <f>100*EXP(AM180/100)-100</f>
        <v>#DIV/0!</v>
      </c>
      <c r="AN114" s="102" t="e">
        <f aca="true" t="shared" si="167" ref="AN114:AS114">100*EXP(AN180/100)-100</f>
        <v>#DIV/0!</v>
      </c>
      <c r="AO114" s="102" t="e">
        <f t="shared" si="167"/>
        <v>#DIV/0!</v>
      </c>
      <c r="AP114" s="102" t="e">
        <f t="shared" si="167"/>
        <v>#DIV/0!</v>
      </c>
      <c r="AQ114" s="102" t="e">
        <f t="shared" si="167"/>
        <v>#DIV/0!</v>
      </c>
      <c r="AR114" s="102" t="e">
        <f t="shared" si="167"/>
        <v>#DIV/0!</v>
      </c>
      <c r="AS114" s="102" t="e">
        <f t="shared" si="167"/>
        <v>#DIV/0!</v>
      </c>
    </row>
    <row r="115" spans="2:74" ht="12.75" customHeight="1">
      <c r="B115" s="79" t="s">
        <v>4</v>
      </c>
      <c r="G115" s="27"/>
      <c r="H115" s="27"/>
      <c r="I115" s="27"/>
      <c r="J115" s="27"/>
      <c r="Y115" s="79" t="s">
        <v>8</v>
      </c>
      <c r="AV115" s="79" t="s">
        <v>83</v>
      </c>
      <c r="BI115" s="79" t="s">
        <v>72</v>
      </c>
      <c r="BV115" s="79" t="s">
        <v>86</v>
      </c>
    </row>
    <row r="116" spans="7:10" ht="12.75">
      <c r="G116" s="27"/>
      <c r="H116" s="27"/>
      <c r="I116" s="27"/>
      <c r="J116" s="27"/>
    </row>
    <row r="117" spans="2:84" ht="27.75" customHeight="1">
      <c r="B117" s="246" t="s">
        <v>135</v>
      </c>
      <c r="C117" s="247"/>
      <c r="D117" s="118" t="str">
        <f>D23</f>
        <v>Pre</v>
      </c>
      <c r="E117" s="118" t="str">
        <f>E23</f>
        <v>Post1</v>
      </c>
      <c r="F117" s="118" t="str">
        <f>F23</f>
        <v>Post2</v>
      </c>
      <c r="K117" s="194" t="s">
        <v>29</v>
      </c>
      <c r="L117" s="195"/>
      <c r="M117" s="118" t="str">
        <f>M23</f>
        <v>Post1-Pre</v>
      </c>
      <c r="N117" s="118" t="str">
        <f>N23</f>
        <v>Post2-Pre</v>
      </c>
      <c r="O117" s="118" t="str">
        <f>O23</f>
        <v>Post2-Post1</v>
      </c>
      <c r="P117" s="118" t="str">
        <f>P23</f>
        <v>other effect</v>
      </c>
      <c r="Q117" s="118">
        <f aca="true" t="shared" si="168" ref="Q117:V117">Q23</f>
        <v>0</v>
      </c>
      <c r="R117" s="118">
        <f t="shared" si="168"/>
        <v>0</v>
      </c>
      <c r="S117" s="118">
        <f t="shared" si="168"/>
        <v>0</v>
      </c>
      <c r="T117" s="118">
        <f t="shared" si="168"/>
        <v>0</v>
      </c>
      <c r="U117" s="118">
        <f t="shared" si="168"/>
        <v>0</v>
      </c>
      <c r="V117" s="118">
        <f t="shared" si="168"/>
        <v>0</v>
      </c>
      <c r="Y117" s="246" t="s">
        <v>136</v>
      </c>
      <c r="Z117" s="247"/>
      <c r="AA117" s="118" t="str">
        <f>AA23</f>
        <v>Pre</v>
      </c>
      <c r="AB117" s="118" t="str">
        <f>AB23</f>
        <v>Post1</v>
      </c>
      <c r="AC117" s="118" t="str">
        <f>AC23</f>
        <v>Post2</v>
      </c>
      <c r="AH117" s="194" t="s">
        <v>31</v>
      </c>
      <c r="AI117" s="195"/>
      <c r="AJ117" s="118" t="str">
        <f>AJ23</f>
        <v>Post1-Pre</v>
      </c>
      <c r="AK117" s="118" t="str">
        <f>AK23</f>
        <v>Post2-Pre</v>
      </c>
      <c r="AL117" s="118" t="str">
        <f>AL23</f>
        <v>Post2-Post1</v>
      </c>
      <c r="AM117" s="118" t="str">
        <f>AM23</f>
        <v>other effect</v>
      </c>
      <c r="AN117" s="118">
        <f aca="true" t="shared" si="169" ref="AN117:AS117">AN23</f>
        <v>0</v>
      </c>
      <c r="AO117" s="118">
        <f t="shared" si="169"/>
        <v>0</v>
      </c>
      <c r="AP117" s="118">
        <f t="shared" si="169"/>
        <v>0</v>
      </c>
      <c r="AQ117" s="118">
        <f t="shared" si="169"/>
        <v>0</v>
      </c>
      <c r="AR117" s="118">
        <f t="shared" si="169"/>
        <v>0</v>
      </c>
      <c r="AS117" s="118">
        <f t="shared" si="169"/>
        <v>0</v>
      </c>
      <c r="AV117" s="246" t="s">
        <v>143</v>
      </c>
      <c r="AW117" s="247"/>
      <c r="AX117" s="118" t="str">
        <f>AX23</f>
        <v>Pre</v>
      </c>
      <c r="BA117" s="248" t="s">
        <v>79</v>
      </c>
      <c r="BB117" s="249"/>
      <c r="BC117" s="118" t="str">
        <f>BC23</f>
        <v>Post1-Pre</v>
      </c>
      <c r="BD117" s="118" t="str">
        <f>BD23</f>
        <v>Post2-Pre</v>
      </c>
      <c r="BE117" s="118" t="str">
        <f>BE23</f>
        <v>Post2-Post1</v>
      </c>
      <c r="BF117" s="118" t="str">
        <f>BF23</f>
        <v>other effect</v>
      </c>
      <c r="BI117" s="246" t="s">
        <v>144</v>
      </c>
      <c r="BJ117" s="247"/>
      <c r="BK117" s="118" t="str">
        <f>BK23</f>
        <v>Pre</v>
      </c>
      <c r="BN117" s="248" t="s">
        <v>76</v>
      </c>
      <c r="BO117" s="249"/>
      <c r="BP117" s="118" t="str">
        <f>BP23</f>
        <v>Post1-Pre</v>
      </c>
      <c r="BQ117" s="118" t="str">
        <f>BQ23</f>
        <v>Post2-Pre</v>
      </c>
      <c r="BR117" s="118" t="str">
        <f>BR23</f>
        <v>Post2-Post1</v>
      </c>
      <c r="BS117" s="118" t="str">
        <f>BS23</f>
        <v>other effect</v>
      </c>
      <c r="BV117" s="246" t="s">
        <v>144</v>
      </c>
      <c r="BW117" s="247"/>
      <c r="BX117" s="118" t="str">
        <f>BX23</f>
        <v>Pre</v>
      </c>
      <c r="CA117" s="248" t="s">
        <v>76</v>
      </c>
      <c r="CB117" s="249"/>
      <c r="CC117" s="118" t="str">
        <f>CC23</f>
        <v>Post1-Pre</v>
      </c>
      <c r="CD117" s="118" t="str">
        <f>CD23</f>
        <v>Post2-Pre</v>
      </c>
      <c r="CE117" s="118" t="str">
        <f>CE23</f>
        <v>Post2-Post1</v>
      </c>
      <c r="CF117" s="118" t="str">
        <f>CF23</f>
        <v>other effect</v>
      </c>
    </row>
    <row r="118" spans="2:84" ht="12.75">
      <c r="B118" s="25"/>
      <c r="C118" s="28" t="s">
        <v>3</v>
      </c>
      <c r="D118" s="47">
        <f>D88</f>
        <v>0.7454468506973344</v>
      </c>
      <c r="E118" s="47">
        <f>E88</f>
        <v>0.20903428202950902</v>
      </c>
      <c r="F118" s="47">
        <f>F88</f>
        <v>0.5270511630240482</v>
      </c>
      <c r="K118" s="25"/>
      <c r="L118" s="28" t="s">
        <v>3</v>
      </c>
      <c r="M118" s="47">
        <f>M88</f>
        <v>0.00047444929308167275</v>
      </c>
      <c r="N118" s="47">
        <f>N88</f>
        <v>0.09851306504242102</v>
      </c>
      <c r="O118" s="47">
        <f>O88</f>
        <v>0.2420469438209083</v>
      </c>
      <c r="P118" s="47" t="e">
        <f>P88</f>
        <v>#DIV/0!</v>
      </c>
      <c r="Q118" s="47" t="e">
        <f aca="true" t="shared" si="170" ref="Q118:V118">Q88</f>
        <v>#DIV/0!</v>
      </c>
      <c r="R118" s="47" t="e">
        <f t="shared" si="170"/>
        <v>#DIV/0!</v>
      </c>
      <c r="S118" s="47" t="e">
        <f t="shared" si="170"/>
        <v>#DIV/0!</v>
      </c>
      <c r="T118" s="47" t="e">
        <f t="shared" si="170"/>
        <v>#DIV/0!</v>
      </c>
      <c r="U118" s="47" t="e">
        <f t="shared" si="170"/>
        <v>#DIV/0!</v>
      </c>
      <c r="V118" s="47" t="e">
        <f t="shared" si="170"/>
        <v>#DIV/0!</v>
      </c>
      <c r="Y118" s="25"/>
      <c r="Z118" s="28" t="s">
        <v>3</v>
      </c>
      <c r="AA118" s="47">
        <f>AA90</f>
        <v>0.8345289861234858</v>
      </c>
      <c r="AB118" s="47">
        <f>AB90</f>
        <v>0.18275484883239768</v>
      </c>
      <c r="AC118" s="47">
        <f>AC90</f>
        <v>0.44445354393163405</v>
      </c>
      <c r="AH118" s="25"/>
      <c r="AI118" s="28" t="s">
        <v>3</v>
      </c>
      <c r="AJ118" s="47">
        <f>AJ90</f>
        <v>0.00033057560396305616</v>
      </c>
      <c r="AK118" s="47">
        <f>AK90</f>
        <v>0.08687286978002953</v>
      </c>
      <c r="AL118" s="47">
        <f>AL90</f>
        <v>0.21611469221393675</v>
      </c>
      <c r="AM118" s="47" t="e">
        <f>AM90</f>
        <v>#DIV/0!</v>
      </c>
      <c r="AN118" s="47" t="e">
        <f aca="true" t="shared" si="171" ref="AN118:AS118">AN90</f>
        <v>#DIV/0!</v>
      </c>
      <c r="AO118" s="47" t="e">
        <f t="shared" si="171"/>
        <v>#DIV/0!</v>
      </c>
      <c r="AP118" s="47" t="e">
        <f t="shared" si="171"/>
        <v>#DIV/0!</v>
      </c>
      <c r="AQ118" s="47" t="e">
        <f t="shared" si="171"/>
        <v>#DIV/0!</v>
      </c>
      <c r="AR118" s="47" t="e">
        <f t="shared" si="171"/>
        <v>#DIV/0!</v>
      </c>
      <c r="AS118" s="47" t="e">
        <f t="shared" si="171"/>
        <v>#DIV/0!</v>
      </c>
      <c r="AV118" s="25"/>
      <c r="AW118" s="28" t="s">
        <v>3</v>
      </c>
      <c r="AX118" s="47">
        <f>AX90</f>
        <v>0.5320126988629059</v>
      </c>
      <c r="BA118" s="25"/>
      <c r="BB118" s="28" t="s">
        <v>3</v>
      </c>
      <c r="BC118" s="47">
        <f>BC90</f>
        <v>0.0020215689722191924</v>
      </c>
      <c r="BD118" s="47">
        <f>BD90</f>
        <v>0.05467258722280609</v>
      </c>
      <c r="BE118" s="47">
        <f>BE90</f>
        <v>0.5471868206151267</v>
      </c>
      <c r="BF118" s="47" t="e">
        <f>BF90</f>
        <v>#DIV/0!</v>
      </c>
      <c r="BI118" s="25"/>
      <c r="BJ118" s="28" t="s">
        <v>3</v>
      </c>
      <c r="BK118" s="47">
        <f>BK90</f>
        <v>0.7867998970085784</v>
      </c>
      <c r="BN118" s="25"/>
      <c r="BO118" s="28" t="s">
        <v>3</v>
      </c>
      <c r="BP118" s="47">
        <f>BP90</f>
        <v>0.0003721981834651524</v>
      </c>
      <c r="BQ118" s="47">
        <f>BQ90</f>
        <v>0.09139599745784338</v>
      </c>
      <c r="BR118" s="47">
        <f>BR90</f>
        <v>0.22997234574166325</v>
      </c>
      <c r="BS118" s="47" t="e">
        <f>BS90</f>
        <v>#DIV/0!</v>
      </c>
      <c r="BV118" s="25"/>
      <c r="BW118" s="28" t="s">
        <v>3</v>
      </c>
      <c r="BX118" s="47">
        <f>BX90</f>
        <v>0.78167374751673</v>
      </c>
      <c r="CA118" s="25"/>
      <c r="CB118" s="28" t="s">
        <v>3</v>
      </c>
      <c r="CC118" s="47">
        <f>CC90</f>
        <v>0.0003792823458503385</v>
      </c>
      <c r="CD118" s="47">
        <f>CD90</f>
        <v>0.09242969857017955</v>
      </c>
      <c r="CE118" s="47">
        <f>CE90</f>
        <v>0.23102413623094864</v>
      </c>
      <c r="CF118" s="47" t="e">
        <f>CF90</f>
        <v>#DIV/0!</v>
      </c>
    </row>
    <row r="119" spans="2:84" ht="12.75">
      <c r="B119" s="25"/>
      <c r="C119" s="29" t="s">
        <v>16</v>
      </c>
      <c r="D119" s="21">
        <f>$E$20</f>
        <v>90</v>
      </c>
      <c r="E119" s="21">
        <f>$E$20</f>
        <v>90</v>
      </c>
      <c r="F119" s="21">
        <f>$E$20</f>
        <v>90</v>
      </c>
      <c r="K119" s="25"/>
      <c r="L119" s="29" t="s">
        <v>16</v>
      </c>
      <c r="M119" s="21">
        <f>$E$20</f>
        <v>90</v>
      </c>
      <c r="N119" s="21">
        <f>M119</f>
        <v>90</v>
      </c>
      <c r="O119" s="21">
        <f>N119</f>
        <v>90</v>
      </c>
      <c r="P119" s="21">
        <f>O119</f>
        <v>90</v>
      </c>
      <c r="Q119" s="21">
        <f aca="true" t="shared" si="172" ref="Q119:V119">P119</f>
        <v>90</v>
      </c>
      <c r="R119" s="21">
        <f t="shared" si="172"/>
        <v>90</v>
      </c>
      <c r="S119" s="21">
        <f t="shared" si="172"/>
        <v>90</v>
      </c>
      <c r="T119" s="21">
        <f t="shared" si="172"/>
        <v>90</v>
      </c>
      <c r="U119" s="21">
        <f t="shared" si="172"/>
        <v>90</v>
      </c>
      <c r="V119" s="21">
        <f t="shared" si="172"/>
        <v>90</v>
      </c>
      <c r="Y119" s="25"/>
      <c r="Z119" s="29" t="s">
        <v>16</v>
      </c>
      <c r="AA119" s="21">
        <f>$E$20</f>
        <v>90</v>
      </c>
      <c r="AB119" s="21">
        <f>$E$20</f>
        <v>90</v>
      </c>
      <c r="AC119" s="21">
        <f>$E$20</f>
        <v>90</v>
      </c>
      <c r="AH119" s="25"/>
      <c r="AI119" s="29" t="s">
        <v>16</v>
      </c>
      <c r="AJ119" s="21">
        <f>$E$20</f>
        <v>90</v>
      </c>
      <c r="AK119" s="21">
        <f>AJ119</f>
        <v>90</v>
      </c>
      <c r="AL119" s="21">
        <f>AK119</f>
        <v>90</v>
      </c>
      <c r="AM119" s="21">
        <f>AL119</f>
        <v>90</v>
      </c>
      <c r="AN119" s="21">
        <f aca="true" t="shared" si="173" ref="AN119:AS119">AM119</f>
        <v>90</v>
      </c>
      <c r="AO119" s="21">
        <f t="shared" si="173"/>
        <v>90</v>
      </c>
      <c r="AP119" s="21">
        <f t="shared" si="173"/>
        <v>90</v>
      </c>
      <c r="AQ119" s="21">
        <f t="shared" si="173"/>
        <v>90</v>
      </c>
      <c r="AR119" s="21">
        <f t="shared" si="173"/>
        <v>90</v>
      </c>
      <c r="AS119" s="21">
        <f t="shared" si="173"/>
        <v>90</v>
      </c>
      <c r="AV119" s="25"/>
      <c r="AW119" s="29" t="s">
        <v>16</v>
      </c>
      <c r="AX119" s="21">
        <f>$E$20</f>
        <v>90</v>
      </c>
      <c r="BA119" s="25"/>
      <c r="BB119" s="29" t="s">
        <v>16</v>
      </c>
      <c r="BC119" s="21">
        <f>$E$20</f>
        <v>90</v>
      </c>
      <c r="BD119" s="21">
        <f>BC119</f>
        <v>90</v>
      </c>
      <c r="BE119" s="21">
        <f>BD119</f>
        <v>90</v>
      </c>
      <c r="BF119" s="21">
        <f>BE119</f>
        <v>90</v>
      </c>
      <c r="BI119" s="25"/>
      <c r="BJ119" s="29" t="s">
        <v>16</v>
      </c>
      <c r="BK119" s="21">
        <f>$E$20</f>
        <v>90</v>
      </c>
      <c r="BN119" s="25"/>
      <c r="BO119" s="29" t="s">
        <v>16</v>
      </c>
      <c r="BP119" s="21">
        <f>$E$20</f>
        <v>90</v>
      </c>
      <c r="BQ119" s="21">
        <f>BP119</f>
        <v>90</v>
      </c>
      <c r="BR119" s="21">
        <f>BQ119</f>
        <v>90</v>
      </c>
      <c r="BS119" s="21">
        <f>BR119</f>
        <v>90</v>
      </c>
      <c r="BV119" s="25"/>
      <c r="BW119" s="29" t="s">
        <v>16</v>
      </c>
      <c r="BX119" s="21">
        <f>$E$20</f>
        <v>90</v>
      </c>
      <c r="CA119" s="25"/>
      <c r="CB119" s="29" t="s">
        <v>16</v>
      </c>
      <c r="CC119" s="21">
        <f>$E$20</f>
        <v>90</v>
      </c>
      <c r="CD119" s="21">
        <f>CC119</f>
        <v>90</v>
      </c>
      <c r="CE119" s="21">
        <f>CD119</f>
        <v>90</v>
      </c>
      <c r="CF119" s="21">
        <f>CE119</f>
        <v>90</v>
      </c>
    </row>
    <row r="120" spans="2:84" ht="12.75">
      <c r="B120" s="25"/>
      <c r="C120" s="30" t="s">
        <v>28</v>
      </c>
      <c r="D120" s="37">
        <f>D98</f>
        <v>19</v>
      </c>
      <c r="E120" s="37">
        <f>E98</f>
        <v>19</v>
      </c>
      <c r="F120" s="37">
        <f>F98</f>
        <v>18</v>
      </c>
      <c r="K120" s="25"/>
      <c r="L120" s="30" t="s">
        <v>28</v>
      </c>
      <c r="M120" s="37">
        <f>M98</f>
        <v>19</v>
      </c>
      <c r="N120" s="37">
        <f>N89</f>
        <v>18</v>
      </c>
      <c r="O120" s="37">
        <f>O89</f>
        <v>18</v>
      </c>
      <c r="P120" s="45">
        <f>P89</f>
        <v>-1</v>
      </c>
      <c r="Q120" s="45">
        <f aca="true" t="shared" si="174" ref="Q120:V120">Q89</f>
        <v>-1</v>
      </c>
      <c r="R120" s="45">
        <f t="shared" si="174"/>
        <v>-1</v>
      </c>
      <c r="S120" s="45">
        <f t="shared" si="174"/>
        <v>-1</v>
      </c>
      <c r="T120" s="45">
        <f t="shared" si="174"/>
        <v>-1</v>
      </c>
      <c r="U120" s="45">
        <f t="shared" si="174"/>
        <v>-1</v>
      </c>
      <c r="V120" s="45">
        <f t="shared" si="174"/>
        <v>-1</v>
      </c>
      <c r="Y120" s="25"/>
      <c r="Z120" s="30" t="s">
        <v>28</v>
      </c>
      <c r="AA120" s="142">
        <f>AA91</f>
        <v>19</v>
      </c>
      <c r="AB120" s="142">
        <f>AB91</f>
        <v>19</v>
      </c>
      <c r="AC120" s="142">
        <f>AC91</f>
        <v>18</v>
      </c>
      <c r="AH120" s="25"/>
      <c r="AI120" s="30" t="s">
        <v>28</v>
      </c>
      <c r="AJ120" s="32">
        <f>AJ91</f>
        <v>19</v>
      </c>
      <c r="AK120" s="37">
        <f>AK91</f>
        <v>18</v>
      </c>
      <c r="AL120" s="37">
        <f>AL91</f>
        <v>18</v>
      </c>
      <c r="AM120" s="37">
        <f>AM91</f>
        <v>-1</v>
      </c>
      <c r="AN120" s="37">
        <f aca="true" t="shared" si="175" ref="AN120:AS120">AN91</f>
        <v>-1</v>
      </c>
      <c r="AO120" s="37">
        <f t="shared" si="175"/>
        <v>-1</v>
      </c>
      <c r="AP120" s="37">
        <f t="shared" si="175"/>
        <v>-1</v>
      </c>
      <c r="AQ120" s="37">
        <f t="shared" si="175"/>
        <v>-1</v>
      </c>
      <c r="AR120" s="37">
        <f t="shared" si="175"/>
        <v>-1</v>
      </c>
      <c r="AS120" s="37">
        <f t="shared" si="175"/>
        <v>-1</v>
      </c>
      <c r="AV120" s="25"/>
      <c r="AW120" s="30" t="s">
        <v>28</v>
      </c>
      <c r="AX120" s="23">
        <f>AX91</f>
        <v>19</v>
      </c>
      <c r="BA120" s="25"/>
      <c r="BB120" s="30" t="s">
        <v>28</v>
      </c>
      <c r="BC120" s="32">
        <f>BC91</f>
        <v>19</v>
      </c>
      <c r="BD120" s="37">
        <f>BD91</f>
        <v>18</v>
      </c>
      <c r="BE120" s="37">
        <f>BE91</f>
        <v>18</v>
      </c>
      <c r="BF120" s="37">
        <f>BF91</f>
        <v>-1</v>
      </c>
      <c r="BI120" s="25"/>
      <c r="BJ120" s="30" t="s">
        <v>28</v>
      </c>
      <c r="BK120" s="23">
        <f>BK91</f>
        <v>19</v>
      </c>
      <c r="BN120" s="25"/>
      <c r="BO120" s="30" t="s">
        <v>28</v>
      </c>
      <c r="BP120" s="32">
        <f>BP91</f>
        <v>19</v>
      </c>
      <c r="BQ120" s="37">
        <f>BQ91</f>
        <v>18</v>
      </c>
      <c r="BR120" s="37">
        <f>BR91</f>
        <v>18</v>
      </c>
      <c r="BS120" s="37">
        <f>BS91</f>
        <v>-1</v>
      </c>
      <c r="BV120" s="25"/>
      <c r="BW120" s="30" t="s">
        <v>28</v>
      </c>
      <c r="BX120" s="23">
        <f>BX91</f>
        <v>19</v>
      </c>
      <c r="CA120" s="25"/>
      <c r="CB120" s="30" t="s">
        <v>28</v>
      </c>
      <c r="CC120" s="32">
        <f>CC91</f>
        <v>19</v>
      </c>
      <c r="CD120" s="37">
        <f>CD91</f>
        <v>18</v>
      </c>
      <c r="CE120" s="37">
        <f>CE91</f>
        <v>18</v>
      </c>
      <c r="CF120" s="37">
        <f>CF91</f>
        <v>-1</v>
      </c>
    </row>
    <row r="121" spans="2:84" ht="12.75">
      <c r="B121" s="25"/>
      <c r="C121" s="73" t="s">
        <v>127</v>
      </c>
      <c r="D121" s="41">
        <f>D99/D133</f>
        <v>0.11182455714303696</v>
      </c>
      <c r="E121" s="41">
        <f>E99/E133</f>
        <v>-0.4566169416673965</v>
      </c>
      <c r="F121" s="41">
        <f>F99/F133</f>
        <v>-0.21310425473091987</v>
      </c>
      <c r="K121" s="25"/>
      <c r="L121" s="46" t="s">
        <v>127</v>
      </c>
      <c r="M121" s="41">
        <f>M99/M133</f>
        <v>-0.568441498810433</v>
      </c>
      <c r="N121" s="41">
        <f>N99/N133</f>
        <v>-0.34454715523238094</v>
      </c>
      <c r="O121" s="41">
        <f>O99/O133</f>
        <v>0.24903034600603713</v>
      </c>
      <c r="P121" s="41" t="e">
        <f>P99/P133</f>
        <v>#DIV/0!</v>
      </c>
      <c r="Q121" s="41" t="e">
        <f aca="true" t="shared" si="176" ref="Q121:V121">Q99/Q133</f>
        <v>#DIV/0!</v>
      </c>
      <c r="R121" s="41" t="e">
        <f t="shared" si="176"/>
        <v>#DIV/0!</v>
      </c>
      <c r="S121" s="41" t="e">
        <f t="shared" si="176"/>
        <v>#DIV/0!</v>
      </c>
      <c r="T121" s="41" t="e">
        <f t="shared" si="176"/>
        <v>#DIV/0!</v>
      </c>
      <c r="U121" s="41" t="e">
        <f t="shared" si="176"/>
        <v>#DIV/0!</v>
      </c>
      <c r="V121" s="41" t="e">
        <f t="shared" si="176"/>
        <v>#DIV/0!</v>
      </c>
      <c r="Y121" s="25"/>
      <c r="Z121" s="137" t="s">
        <v>151</v>
      </c>
      <c r="AA121" s="51">
        <f>EXP(AA85/100)</f>
        <v>1.013332244580779</v>
      </c>
      <c r="AB121" s="51">
        <f>EXP(AB85/100)</f>
        <v>0.9084395773693612</v>
      </c>
      <c r="AC121" s="51">
        <f>EXP(AC85/100)</f>
        <v>0.9519541292578437</v>
      </c>
      <c r="AH121" s="25"/>
      <c r="AI121" s="10" t="s">
        <v>151</v>
      </c>
      <c r="AJ121" s="51">
        <f>EXP(AJ85/100)</f>
        <v>0.8964873882456864</v>
      </c>
      <c r="AK121" s="51">
        <f>EXP(AK85/100)</f>
        <v>0.93562036595674</v>
      </c>
      <c r="AL121" s="51">
        <f>EXP(AL85/100)</f>
        <v>1.048268322650633</v>
      </c>
      <c r="AM121" s="51" t="e">
        <f>EXP(AM85/100)</f>
        <v>#DIV/0!</v>
      </c>
      <c r="AN121" s="51" t="e">
        <f aca="true" t="shared" si="177" ref="AN121:AS121">EXP(AN85/100)</f>
        <v>#DIV/0!</v>
      </c>
      <c r="AO121" s="51" t="e">
        <f t="shared" si="177"/>
        <v>#DIV/0!</v>
      </c>
      <c r="AP121" s="51" t="e">
        <f t="shared" si="177"/>
        <v>#DIV/0!</v>
      </c>
      <c r="AQ121" s="51" t="e">
        <f t="shared" si="177"/>
        <v>#DIV/0!</v>
      </c>
      <c r="AR121" s="51" t="e">
        <f t="shared" si="177"/>
        <v>#DIV/0!</v>
      </c>
      <c r="AS121" s="51" t="e">
        <f t="shared" si="177"/>
        <v>#DIV/0!</v>
      </c>
      <c r="AV121" s="25"/>
      <c r="AW121" s="34" t="s">
        <v>148</v>
      </c>
      <c r="AX121" s="20">
        <f>PERCENTILE(allraw,(AX133+AX85)/100)-PERCENTILE(allraw,AX133/100)</f>
        <v>0.3000000000000007</v>
      </c>
      <c r="BA121" s="25"/>
      <c r="BB121" s="34" t="s">
        <v>148</v>
      </c>
      <c r="BC121" s="20">
        <f>PERCENTILE(allraw,(BC133+BC85)/100)-PERCENTILE(allraw,BC133/100)</f>
        <v>-0.9938655462184851</v>
      </c>
      <c r="BD121" s="20">
        <f>PERCENTILE(allraw,(BD133+BD85)/100)-PERCENTILE(allraw,BD133/100)</f>
        <v>-0.5999999999999996</v>
      </c>
      <c r="BE121" s="20">
        <f>PERCENTILE(allraw,(BE133+BE85)/100)-PERCENTILE(allraw,BE133/100)</f>
        <v>0.21761831048208968</v>
      </c>
      <c r="BF121" s="20" t="e">
        <f>PERCENTILE(allraw,(BF133+BF85)/100)-PERCENTILE(allraw,BF133/100)</f>
        <v>#DIV/0!</v>
      </c>
      <c r="BI121" s="25"/>
      <c r="BJ121" s="34" t="s">
        <v>148</v>
      </c>
      <c r="BK121" s="41">
        <f>(SQRT(BK133)+BK85)^2-BK133</f>
        <v>0.2028653117992576</v>
      </c>
      <c r="BN121" s="25"/>
      <c r="BO121" s="34" t="s">
        <v>148</v>
      </c>
      <c r="BP121" s="20">
        <f>(SQRT(BP133)+BP85)^2-BP133</f>
        <v>-1.2247480736403364</v>
      </c>
      <c r="BQ121" s="20">
        <f>(SQRT(BQ133)+BQ85)^2-BQ133</f>
        <v>-0.7550328740592693</v>
      </c>
      <c r="BR121" s="20">
        <f>(SQRT(BR133)+BR85)^2-BR133</f>
        <v>0.5499937602288725</v>
      </c>
      <c r="BS121" s="20" t="e">
        <f>(SQRT(BS133)+BS85)^2-BS133</f>
        <v>#DIV/0!</v>
      </c>
      <c r="BV121" s="25"/>
      <c r="BW121" s="34" t="s">
        <v>148</v>
      </c>
      <c r="BX121" s="41">
        <f>100*SIN((ASIN(SQRT(BX133/100))+BX85))^2-BX133</f>
        <v>0.20770951196618803</v>
      </c>
      <c r="CA121" s="25"/>
      <c r="CB121" s="34" t="s">
        <v>148</v>
      </c>
      <c r="CC121" s="41">
        <f>100*SIN((ASIN(SQRT(CC133/100))+CC85))^2-CC133</f>
        <v>-1.2260292382426243</v>
      </c>
      <c r="CD121" s="41">
        <f>100*SIN((ASIN(SQRT(CD133/100))+CD85))^2-CD133</f>
        <v>-0.7536947367228901</v>
      </c>
      <c r="CE121" s="41">
        <f>100*SIN((ASIN(SQRT(CE133/100))+CE85))^2-CE133</f>
        <v>0.5491723846032013</v>
      </c>
      <c r="CF121" s="41" t="e">
        <f>100*SIN((ASIN(SQRT(CF133/100))+CF85))^2-CF133</f>
        <v>#DIV/0!</v>
      </c>
    </row>
    <row r="122" spans="2:84" s="88" customFormat="1" ht="12.75" customHeight="1">
      <c r="B122" s="269" t="str">
        <f>CONCATENATE(TEXT($E$20,"0"),"% confidence
limits")</f>
        <v>90% confidence
limits</v>
      </c>
      <c r="C122" s="26" t="s">
        <v>17</v>
      </c>
      <c r="D122" s="83">
        <f>D121-TINV((100-D119)/100,D120)*ABS(D121)/TINV(D118,D120)</f>
        <v>-0.47515643863709967</v>
      </c>
      <c r="E122" s="83">
        <f>E121-TINV((100-E119)/100,E120)*ABS(E121)/TINV(E118,E120)</f>
        <v>-1.0638006370530748</v>
      </c>
      <c r="F122" s="83">
        <f>F121-TINV((100-F119)/100,F120)*ABS(F121)/TINV(F118,F120)</f>
        <v>-0.7860114547389616</v>
      </c>
      <c r="K122" s="269" t="str">
        <f>CONCATENATE(TEXT($E$20,"0"),"% confidence
limits")</f>
        <v>90% confidence
limits</v>
      </c>
      <c r="L122" s="50" t="s">
        <v>17</v>
      </c>
      <c r="M122" s="83">
        <f>M121-TINV((100-M119)/100,M120)*ABS(M121)/TINV(M118,M120)</f>
        <v>-0.8019029293930049</v>
      </c>
      <c r="N122" s="83">
        <f>N121-TINV((100-N119)/100,N120)*ABS(N121)/TINV(N118,N120)</f>
        <v>-0.6874625767775906</v>
      </c>
      <c r="O122" s="83">
        <f>O121-TINV((100-O119)/100,O120)*ABS(O121)/TINV(O118,O120)</f>
        <v>-0.10794951186036278</v>
      </c>
      <c r="P122" s="83" t="e">
        <f>P121-TINV((100-P119)/100,P120)*ABS(P121)/TINV(P118,P120)</f>
        <v>#DIV/0!</v>
      </c>
      <c r="Q122" s="83" t="e">
        <f aca="true" t="shared" si="178" ref="Q122:V122">Q121-TINV((100-Q119)/100,Q120)*ABS(Q121)/TINV(Q118,Q120)</f>
        <v>#DIV/0!</v>
      </c>
      <c r="R122" s="83" t="e">
        <f t="shared" si="178"/>
        <v>#DIV/0!</v>
      </c>
      <c r="S122" s="83" t="e">
        <f t="shared" si="178"/>
        <v>#DIV/0!</v>
      </c>
      <c r="T122" s="83" t="e">
        <f t="shared" si="178"/>
        <v>#DIV/0!</v>
      </c>
      <c r="U122" s="83" t="e">
        <f t="shared" si="178"/>
        <v>#DIV/0!</v>
      </c>
      <c r="V122" s="83" t="e">
        <f t="shared" si="178"/>
        <v>#DIV/0!</v>
      </c>
      <c r="Y122" s="261" t="str">
        <f>CONCATENATE(TEXT($E$20,"0"),"% confidence
limits")</f>
        <v>90% confidence
limits</v>
      </c>
      <c r="Z122" s="50" t="s">
        <v>17</v>
      </c>
      <c r="AA122" s="89">
        <f>EXP(LN(AA121)-TINV((100-AA119)/100,AA120)*ABS(LN(AA121))/TINV(AA118,AA120))</f>
        <v>0.9094748124346494</v>
      </c>
      <c r="AB122" s="89">
        <f>EXP(LN(AB121)-TINV((100-AB119)/100,AB120)*ABS(LN(AB121))/TINV(AB118,AB120))</f>
        <v>0.8056532999027949</v>
      </c>
      <c r="AC122" s="89">
        <f>EXP(LN(AC121)-TINV((100-AC119)/100,AC120)*ABS(LN(AC121))/TINV(AC118,AC120))</f>
        <v>0.8534732148747541</v>
      </c>
      <c r="AH122" s="261" t="str">
        <f>CONCATENATE(TEXT($E$20,"0"),"% confidence
limits")</f>
        <v>90% confidence
limits</v>
      </c>
      <c r="AI122" s="50" t="s">
        <v>17</v>
      </c>
      <c r="AJ122" s="89">
        <f>EXP(LN(AJ121)-TINV((100-AJ119)/100,AJ120)*ABS(LN(AJ121))/TINV(AJ118,AJ120))</f>
        <v>0.8585394369777686</v>
      </c>
      <c r="AK122" s="89">
        <f>EXP(LN(AK121)-TINV((100-AK119)/100,AK120)*ABS(LN(AK121))/TINV(AK118,AK120))</f>
        <v>0.8778619662368548</v>
      </c>
      <c r="AL122" s="89">
        <f>EXP(LN(AL121)-TINV((100-AL119)/100,AL120)*ABS(LN(AL121))/TINV(AL118,AL120))</f>
        <v>0.9835141456382995</v>
      </c>
      <c r="AM122" s="89" t="e">
        <f>EXP(LN(AM121)-TINV((100-AM119)/100,AM120)*ABS(LN(AM121))/TINV(AM118,AM120))</f>
        <v>#DIV/0!</v>
      </c>
      <c r="AN122" s="89" t="e">
        <f aca="true" t="shared" si="179" ref="AN122:AS122">EXP(LN(AN121)-TINV((100-AN119)/100,AN120)*ABS(LN(AN121))/TINV(AN118,AN120))</f>
        <v>#DIV/0!</v>
      </c>
      <c r="AO122" s="89" t="e">
        <f t="shared" si="179"/>
        <v>#DIV/0!</v>
      </c>
      <c r="AP122" s="89" t="e">
        <f t="shared" si="179"/>
        <v>#DIV/0!</v>
      </c>
      <c r="AQ122" s="89" t="e">
        <f t="shared" si="179"/>
        <v>#DIV/0!</v>
      </c>
      <c r="AR122" s="89" t="e">
        <f t="shared" si="179"/>
        <v>#DIV/0!</v>
      </c>
      <c r="AS122" s="89" t="e">
        <f t="shared" si="179"/>
        <v>#DIV/0!</v>
      </c>
      <c r="AV122" s="224" t="str">
        <f>CONCATENATE(TEXT($E$20,"0"),"% confidence
limits")</f>
        <v>90% confidence
limits</v>
      </c>
      <c r="AW122" s="26" t="s">
        <v>17</v>
      </c>
      <c r="AX122" s="86">
        <f>AX121-TINV((100-AX119)/100,AX120)*ABS(AX121)/TINV(AX118,AX120)</f>
        <v>-0.5149236937749492</v>
      </c>
      <c r="AY122"/>
      <c r="AZ122"/>
      <c r="BA122" s="253" t="str">
        <f>CONCATENATE(TEXT($E$20,"0"),"% confidence
limits")</f>
        <v>90% confidence
limits</v>
      </c>
      <c r="BB122" s="26" t="s">
        <v>17</v>
      </c>
      <c r="BC122" s="86">
        <f>BC121-TINV((100-BC119)/100,BC120)*ABS(BC121)/TINV(BC118,BC120)</f>
        <v>-1.4746148787216868</v>
      </c>
      <c r="BD122" s="86">
        <f>BD121-TINV((100-BD119)/100,BD120)*ABS(BD121)/TINV(BD118,BD120)</f>
        <v>-1.106261367910959</v>
      </c>
      <c r="BE122" s="86">
        <f>BE121-TINV((100-BE119)/100,BE120)*ABS(BE121)/TINV(BE118,BE120)</f>
        <v>-0.3974285106229406</v>
      </c>
      <c r="BF122" s="86" t="e">
        <f>BF121-TINV((100-BF119)/100,BF120)*ABS(BF121)/TINV(BF118,BF120)</f>
        <v>#DIV/0!</v>
      </c>
      <c r="BI122" s="224" t="str">
        <f>CONCATENATE(TEXT($E$20,"0"),"% confidence
limits")</f>
        <v>90% confidence
limits</v>
      </c>
      <c r="BJ122" s="26" t="s">
        <v>17</v>
      </c>
      <c r="BK122" s="86">
        <f>BK121-TINV((100-BK119)/100,BK120)*ABS(BK121)/TINV(BK118,BK120)</f>
        <v>-1.0758679513603335</v>
      </c>
      <c r="BL122"/>
      <c r="BM122"/>
      <c r="BN122" s="253" t="str">
        <f>CONCATENATE(TEXT($E$20,"0"),"% confidence
limits")</f>
        <v>90% confidence
limits</v>
      </c>
      <c r="BO122" s="26" t="s">
        <v>17</v>
      </c>
      <c r="BP122" s="86">
        <f>BP121-TINV((100-BP119)/100,BP120)*ABS(BP121)/TINV(BP118,BP120)</f>
        <v>-1.7153450593816828</v>
      </c>
      <c r="BQ122" s="86">
        <f>BQ121-TINV((100-BQ119)/100,BQ120)*ABS(BQ121)/TINV(BQ118,BQ120)</f>
        <v>-1.4891880476242392</v>
      </c>
      <c r="BR122" s="86">
        <f>BR121-TINV((100-BR119)/100,BR120)*ABS(BR121)/TINV(BR118,BR120)</f>
        <v>-0.21754979527485796</v>
      </c>
      <c r="BS122" s="86" t="e">
        <f>BS121-TINV((100-BS119)/100,BS120)*ABS(BS121)/TINV(BS118,BS120)</f>
        <v>#DIV/0!</v>
      </c>
      <c r="BV122" s="224" t="str">
        <f>CONCATENATE(TEXT($E$20,"0"),"% confidence
limits")</f>
        <v>90% confidence
limits</v>
      </c>
      <c r="BW122" s="26" t="s">
        <v>17</v>
      </c>
      <c r="BX122" s="86">
        <f>BX121-TINV((100-BX119)/100,BX120)*ABS(BX121)/TINV(BX118,BX120)</f>
        <v>-1.0699859102686349</v>
      </c>
      <c r="BY122"/>
      <c r="BZ122"/>
      <c r="CA122" s="253" t="str">
        <f>CONCATENATE(TEXT($E$20,"0"),"% confidence
limits")</f>
        <v>90% confidence
limits</v>
      </c>
      <c r="CB122" s="26" t="s">
        <v>17</v>
      </c>
      <c r="CC122" s="86">
        <f>CC121-TINV((100-CC119)/100,CC120)*ABS(CC121)/TINV(CC118,CC120)</f>
        <v>-1.7181347788255856</v>
      </c>
      <c r="CD122" s="86">
        <f>CD121-TINV((100-CD119)/100,CD120)*ABS(CD121)/TINV(CD118,CD120)</f>
        <v>-1.4890774413784547</v>
      </c>
      <c r="CE122" s="86">
        <f>CE121-TINV((100-CE119)/100,CE120)*ABS(CE121)/TINV(CE118,CE120)</f>
        <v>-0.2190277202112294</v>
      </c>
      <c r="CF122" s="86" t="e">
        <f>CF121-TINV((100-CF119)/100,CF120)*ABS(CF121)/TINV(CF118,CF120)</f>
        <v>#DIV/0!</v>
      </c>
    </row>
    <row r="123" spans="2:84" s="88" customFormat="1" ht="24">
      <c r="B123" s="254"/>
      <c r="C123" s="15" t="s">
        <v>18</v>
      </c>
      <c r="D123" s="84">
        <f>D121+TINV((100-D119)/100,D120)*ABS(D121)/TINV(D118,D120)</f>
        <v>0.6988055529231736</v>
      </c>
      <c r="E123" s="84">
        <f>E121+TINV((100-E119)/100,E120)*ABS(E121)/TINV(E118,E120)</f>
        <v>0.15056675371828177</v>
      </c>
      <c r="F123" s="84">
        <f>F121+TINV((100-F119)/100,F120)*ABS(F121)/TINV(F118,F120)</f>
        <v>0.35980294527712187</v>
      </c>
      <c r="K123" s="254"/>
      <c r="L123" s="15" t="s">
        <v>18</v>
      </c>
      <c r="M123" s="84">
        <f>M121+TINV((100-M119)/100,M120)*ABS(M121)/TINV(M118,M120)</f>
        <v>-0.33498006822786114</v>
      </c>
      <c r="N123" s="84">
        <f>N121+TINV((100-N119)/100,N120)*ABS(N121)/TINV(N118,N120)</f>
        <v>-0.001631733687171344</v>
      </c>
      <c r="O123" s="84">
        <f>O121+TINV((100-O119)/100,O120)*ABS(O121)/TINV(O118,O120)</f>
        <v>0.6060102038724371</v>
      </c>
      <c r="P123" s="84" t="e">
        <f>P121+TINV((100-P119)/100,P120)*ABS(P121)/TINV(P118,P120)</f>
        <v>#DIV/0!</v>
      </c>
      <c r="Q123" s="84" t="e">
        <f aca="true" t="shared" si="180" ref="Q123:V123">Q121+TINV((100-Q119)/100,Q120)*ABS(Q121)/TINV(Q118,Q120)</f>
        <v>#DIV/0!</v>
      </c>
      <c r="R123" s="84" t="e">
        <f t="shared" si="180"/>
        <v>#DIV/0!</v>
      </c>
      <c r="S123" s="84" t="e">
        <f t="shared" si="180"/>
        <v>#DIV/0!</v>
      </c>
      <c r="T123" s="84" t="e">
        <f t="shared" si="180"/>
        <v>#DIV/0!</v>
      </c>
      <c r="U123" s="84" t="e">
        <f t="shared" si="180"/>
        <v>#DIV/0!</v>
      </c>
      <c r="V123" s="84" t="e">
        <f t="shared" si="180"/>
        <v>#DIV/0!</v>
      </c>
      <c r="Y123" s="262"/>
      <c r="Z123" s="15" t="s">
        <v>18</v>
      </c>
      <c r="AA123" s="90">
        <f>EXP(LN(AA121)+TINV((100-AA119)/100,AA120)*ABS(LN(AA121))/TINV(AA118,AA120))</f>
        <v>1.1290496711594242</v>
      </c>
      <c r="AB123" s="90">
        <f>EXP(LN(AB121)+TINV((100-AB119)/100,AB120)*ABS(LN(AB121))/TINV(AB118,AB120))</f>
        <v>1.0243394594555681</v>
      </c>
      <c r="AC123" s="90">
        <f>EXP(LN(AC121)+TINV((100-AC119)/100,AC120)*ABS(LN(AC121))/TINV(AC118,AC120))</f>
        <v>1.0617985994370605</v>
      </c>
      <c r="AH123" s="262"/>
      <c r="AI123" s="15" t="s">
        <v>18</v>
      </c>
      <c r="AJ123" s="90">
        <f>EXP(LN(AJ121)+TINV((100-AJ119)/100,AJ120)*ABS(LN(AJ121))/TINV(AJ118,AJ120))</f>
        <v>0.9361126614203317</v>
      </c>
      <c r="AK123" s="90">
        <f>EXP(LN(AK121)+TINV((100-AK119)/100,AK120)*ABS(LN(AK121))/TINV(AK118,AK120))</f>
        <v>0.9971789448238125</v>
      </c>
      <c r="AL123" s="90">
        <f>EXP(LN(AL121)+TINV((100-AL119)/100,AL120)*ABS(LN(AL121))/TINV(AL118,AL120))</f>
        <v>1.117285888714502</v>
      </c>
      <c r="AM123" s="90" t="e">
        <f>EXP(LN(AM121)+TINV((100-AM119)/100,AM120)*ABS(LN(AM121))/TINV(AM118,AM120))</f>
        <v>#DIV/0!</v>
      </c>
      <c r="AN123" s="90" t="e">
        <f aca="true" t="shared" si="181" ref="AN123:AS123">EXP(LN(AN121)+TINV((100-AN119)/100,AN120)*ABS(LN(AN121))/TINV(AN118,AN120))</f>
        <v>#DIV/0!</v>
      </c>
      <c r="AO123" s="90" t="e">
        <f t="shared" si="181"/>
        <v>#DIV/0!</v>
      </c>
      <c r="AP123" s="90" t="e">
        <f t="shared" si="181"/>
        <v>#DIV/0!</v>
      </c>
      <c r="AQ123" s="90" t="e">
        <f t="shared" si="181"/>
        <v>#DIV/0!</v>
      </c>
      <c r="AR123" s="90" t="e">
        <f t="shared" si="181"/>
        <v>#DIV/0!</v>
      </c>
      <c r="AS123" s="90" t="e">
        <f t="shared" si="181"/>
        <v>#DIV/0!</v>
      </c>
      <c r="AV123" s="225"/>
      <c r="AW123" s="15" t="s">
        <v>18</v>
      </c>
      <c r="AX123" s="91">
        <f>AX121+TINV((100-AX119)/100,AX120)*ABS(AX121)/TINV(AX118,AX120)</f>
        <v>1.1149236937749505</v>
      </c>
      <c r="AY123"/>
      <c r="AZ123"/>
      <c r="BA123" s="254"/>
      <c r="BB123" s="15" t="s">
        <v>18</v>
      </c>
      <c r="BC123" s="91">
        <f>BC121+TINV((100-BC119)/100,BC120)*ABS(BC121)/TINV(BC118,BC120)</f>
        <v>-0.5131162137152834</v>
      </c>
      <c r="BD123" s="91">
        <f>BD121+TINV((100-BD119)/100,BD120)*ABS(BD121)/TINV(BD118,BD120)</f>
        <v>-0.09373863208904032</v>
      </c>
      <c r="BE123" s="91">
        <f>BE121+TINV((100-BE119)/100,BE120)*ABS(BE121)/TINV(BE118,BE120)</f>
        <v>0.83266513158712</v>
      </c>
      <c r="BF123" s="91" t="e">
        <f>BF121+TINV((100-BF119)/100,BF120)*ABS(BF121)/TINV(BF118,BF120)</f>
        <v>#DIV/0!</v>
      </c>
      <c r="BI123" s="225"/>
      <c r="BJ123" s="15" t="s">
        <v>18</v>
      </c>
      <c r="BK123" s="91">
        <f>BK121+TINV((100-BK119)/100,BK120)*ABS(BK121)/TINV(BK118,BK120)</f>
        <v>1.4815985749588487</v>
      </c>
      <c r="BL123"/>
      <c r="BM123"/>
      <c r="BN123" s="254"/>
      <c r="BO123" s="15" t="s">
        <v>18</v>
      </c>
      <c r="BP123" s="91">
        <f>BP121+TINV((100-BP119)/100,BP120)*ABS(BP121)/TINV(BP118,BP120)</f>
        <v>-0.7341510878989901</v>
      </c>
      <c r="BQ123" s="91">
        <f>BQ121+TINV((100-BQ119)/100,BQ120)*ABS(BQ121)/TINV(BQ118,BQ120)</f>
        <v>-0.02087770049429949</v>
      </c>
      <c r="BR123" s="91">
        <f>BR121+TINV((100-BR119)/100,BR120)*ABS(BR121)/TINV(BR118,BR120)</f>
        <v>1.317537315732603</v>
      </c>
      <c r="BS123" s="91" t="e">
        <f>BS121+TINV((100-BS119)/100,BS120)*ABS(BS121)/TINV(BS118,BS120)</f>
        <v>#DIV/0!</v>
      </c>
      <c r="BV123" s="225"/>
      <c r="BW123" s="15" t="s">
        <v>18</v>
      </c>
      <c r="BX123" s="91">
        <f>BX121+TINV((100-BX119)/100,BX120)*ABS(BX121)/TINV(BX118,BX120)</f>
        <v>1.485404934201011</v>
      </c>
      <c r="BY123"/>
      <c r="BZ123"/>
      <c r="CA123" s="254"/>
      <c r="CB123" s="15" t="s">
        <v>18</v>
      </c>
      <c r="CC123" s="91">
        <f>CC121+TINV((100-CC119)/100,CC120)*ABS(CC121)/TINV(CC118,CC120)</f>
        <v>-0.733923697659663</v>
      </c>
      <c r="CD123" s="91">
        <f>CD121+TINV((100-CD119)/100,CD120)*ABS(CD121)/TINV(CD118,CD120)</f>
        <v>-0.01831203206732568</v>
      </c>
      <c r="CE123" s="91">
        <f>CE121+TINV((100-CE119)/100,CE120)*ABS(CE121)/TINV(CE118,CE120)</f>
        <v>1.317372489417632</v>
      </c>
      <c r="CF123" s="91" t="e">
        <f>CF121+TINV((100-CF119)/100,CF120)*ABS(CF121)/TINV(CF118,CF120)</f>
        <v>#DIV/0!</v>
      </c>
    </row>
    <row r="124" spans="2:84" s="88" customFormat="1" ht="15">
      <c r="B124" s="255"/>
      <c r="C124" s="31" t="s">
        <v>19</v>
      </c>
      <c r="D124" s="92">
        <f>(D123-D122)/2</f>
        <v>0.5869809957801366</v>
      </c>
      <c r="E124" s="92">
        <f>(E123-E122)/2</f>
        <v>0.6071836953856783</v>
      </c>
      <c r="F124" s="92">
        <f>(F123-F122)/2</f>
        <v>0.5729072000080417</v>
      </c>
      <c r="K124" s="255"/>
      <c r="L124" s="16" t="s">
        <v>19</v>
      </c>
      <c r="M124" s="92">
        <f>(M123-M122)/2</f>
        <v>0.23346143058257188</v>
      </c>
      <c r="N124" s="92">
        <f>(N123-N122)/2</f>
        <v>0.3429154215452096</v>
      </c>
      <c r="O124" s="92">
        <f>(O123-O122)/2</f>
        <v>0.35697985786639996</v>
      </c>
      <c r="P124" s="92" t="e">
        <f>(P123-P122)/2</f>
        <v>#DIV/0!</v>
      </c>
      <c r="Q124" s="92" t="e">
        <f aca="true" t="shared" si="182" ref="Q124:V124">(Q123-Q122)/2</f>
        <v>#DIV/0!</v>
      </c>
      <c r="R124" s="92" t="e">
        <f t="shared" si="182"/>
        <v>#DIV/0!</v>
      </c>
      <c r="S124" s="92" t="e">
        <f t="shared" si="182"/>
        <v>#DIV/0!</v>
      </c>
      <c r="T124" s="92" t="e">
        <f t="shared" si="182"/>
        <v>#DIV/0!</v>
      </c>
      <c r="U124" s="92" t="e">
        <f t="shared" si="182"/>
        <v>#DIV/0!</v>
      </c>
      <c r="V124" s="92" t="e">
        <f t="shared" si="182"/>
        <v>#DIV/0!</v>
      </c>
      <c r="Y124" s="263"/>
      <c r="Z124" s="16" t="s">
        <v>40</v>
      </c>
      <c r="AA124" s="93">
        <f>SQRT(AA123/AA122)</f>
        <v>1.1141949515546286</v>
      </c>
      <c r="AB124" s="93">
        <f>SQRT(AB123/AB122)</f>
        <v>1.127581277801466</v>
      </c>
      <c r="AC124" s="93">
        <f>SQRT(AC123/AC122)</f>
        <v>1.1153884066502795</v>
      </c>
      <c r="AH124" s="263"/>
      <c r="AI124" s="16" t="s">
        <v>40</v>
      </c>
      <c r="AJ124" s="93">
        <f>SQRT(AJ123/AJ122)</f>
        <v>1.0442005918813726</v>
      </c>
      <c r="AK124" s="93">
        <f>SQRT(AK123/AK122)</f>
        <v>1.06579439814152</v>
      </c>
      <c r="AL124" s="93">
        <f>SQRT(AL123/AL122)</f>
        <v>1.0658395990535634</v>
      </c>
      <c r="AM124" s="93" t="e">
        <f>SQRT(AM123/AM122)</f>
        <v>#DIV/0!</v>
      </c>
      <c r="AN124" s="93" t="e">
        <f aca="true" t="shared" si="183" ref="AN124:AS124">SQRT(AN123/AN122)</f>
        <v>#DIV/0!</v>
      </c>
      <c r="AO124" s="93" t="e">
        <f t="shared" si="183"/>
        <v>#DIV/0!</v>
      </c>
      <c r="AP124" s="93" t="e">
        <f t="shared" si="183"/>
        <v>#DIV/0!</v>
      </c>
      <c r="AQ124" s="93" t="e">
        <f t="shared" si="183"/>
        <v>#DIV/0!</v>
      </c>
      <c r="AR124" s="93" t="e">
        <f t="shared" si="183"/>
        <v>#DIV/0!</v>
      </c>
      <c r="AS124" s="93" t="e">
        <f t="shared" si="183"/>
        <v>#DIV/0!</v>
      </c>
      <c r="AV124" s="226"/>
      <c r="AW124" s="16" t="s">
        <v>19</v>
      </c>
      <c r="AX124" s="94">
        <f>(AX123-AX122)/2</f>
        <v>0.8149236937749498</v>
      </c>
      <c r="AY124"/>
      <c r="AZ124"/>
      <c r="BA124" s="255"/>
      <c r="BB124" s="16" t="s">
        <v>19</v>
      </c>
      <c r="BC124" s="94">
        <f>(BC123-BC122)/2</f>
        <v>0.48074933250320173</v>
      </c>
      <c r="BD124" s="94">
        <f>(BD123-BD122)/2</f>
        <v>0.5062613679109593</v>
      </c>
      <c r="BE124" s="94">
        <f>(BE123-BE122)/2</f>
        <v>0.6150468211050303</v>
      </c>
      <c r="BF124" s="94" t="e">
        <f>(BF123-BF122)/2</f>
        <v>#DIV/0!</v>
      </c>
      <c r="BI124" s="226"/>
      <c r="BJ124" s="16" t="s">
        <v>19</v>
      </c>
      <c r="BK124" s="94">
        <f>(BK123-BK122)/2</f>
        <v>1.2787332631595911</v>
      </c>
      <c r="BL124"/>
      <c r="BM124"/>
      <c r="BN124" s="255"/>
      <c r="BO124" s="16" t="s">
        <v>19</v>
      </c>
      <c r="BP124" s="94">
        <f>(BP123-BP122)/2</f>
        <v>0.49059698574134636</v>
      </c>
      <c r="BQ124" s="94">
        <f>(BQ123-BQ122)/2</f>
        <v>0.7341551735649698</v>
      </c>
      <c r="BR124" s="94">
        <f>(BR123-BR122)/2</f>
        <v>0.7675435555037304</v>
      </c>
      <c r="BS124" s="94" t="e">
        <f>(BS123-BS122)/2</f>
        <v>#DIV/0!</v>
      </c>
      <c r="BV124" s="226"/>
      <c r="BW124" s="16" t="s">
        <v>19</v>
      </c>
      <c r="BX124" s="94">
        <f>(BX123-BX122)/2</f>
        <v>1.277695422234823</v>
      </c>
      <c r="BY124"/>
      <c r="BZ124"/>
      <c r="CA124" s="255"/>
      <c r="CB124" s="16" t="s">
        <v>19</v>
      </c>
      <c r="CC124" s="94">
        <f>(CC123-CC122)/2</f>
        <v>0.4921055405829613</v>
      </c>
      <c r="CD124" s="94">
        <f>(CD123-CD122)/2</f>
        <v>0.7353827046555645</v>
      </c>
      <c r="CE124" s="94">
        <f>(CE123-CE122)/2</f>
        <v>0.7682001048144307</v>
      </c>
      <c r="CF124" s="94" t="e">
        <f>(CF123-CF122)/2</f>
        <v>#DIV/0!</v>
      </c>
    </row>
    <row r="125" spans="2:84" s="88" customFormat="1" ht="12.75" customHeight="1">
      <c r="B125" s="241" t="s">
        <v>69</v>
      </c>
      <c r="C125" s="95" t="s">
        <v>22</v>
      </c>
      <c r="D125" s="54">
        <f>M125</f>
        <v>0.2</v>
      </c>
      <c r="E125" s="54">
        <f>N125</f>
        <v>0.2</v>
      </c>
      <c r="F125" s="54">
        <f>O125</f>
        <v>0.2</v>
      </c>
      <c r="K125" s="251" t="s">
        <v>20</v>
      </c>
      <c r="L125" s="95" t="s">
        <v>22</v>
      </c>
      <c r="M125" s="160">
        <v>0.2</v>
      </c>
      <c r="N125" s="54">
        <f>M125</f>
        <v>0.2</v>
      </c>
      <c r="O125" s="54">
        <f>N125</f>
        <v>0.2</v>
      </c>
      <c r="P125" s="54">
        <f>O125</f>
        <v>0.2</v>
      </c>
      <c r="Q125" s="54">
        <f aca="true" t="shared" si="184" ref="Q125:V125">P125</f>
        <v>0.2</v>
      </c>
      <c r="R125" s="54">
        <f t="shared" si="184"/>
        <v>0.2</v>
      </c>
      <c r="S125" s="54">
        <f t="shared" si="184"/>
        <v>0.2</v>
      </c>
      <c r="T125" s="54">
        <f t="shared" si="184"/>
        <v>0.2</v>
      </c>
      <c r="U125" s="54">
        <f t="shared" si="184"/>
        <v>0.2</v>
      </c>
      <c r="V125" s="54">
        <f t="shared" si="184"/>
        <v>0.2</v>
      </c>
      <c r="Y125" s="241" t="s">
        <v>69</v>
      </c>
      <c r="Z125" s="95" t="s">
        <v>22</v>
      </c>
      <c r="AA125" s="53">
        <f>AJ125</f>
        <v>1.1</v>
      </c>
      <c r="AB125" s="53">
        <f>AK125</f>
        <v>1.1</v>
      </c>
      <c r="AC125" s="53">
        <f>AL125</f>
        <v>1.1</v>
      </c>
      <c r="AH125" s="251" t="s">
        <v>20</v>
      </c>
      <c r="AI125" s="95" t="s">
        <v>22</v>
      </c>
      <c r="AJ125" s="158">
        <v>1.1</v>
      </c>
      <c r="AK125" s="53">
        <f aca="true" t="shared" si="185" ref="AK125:AM126">AJ125</f>
        <v>1.1</v>
      </c>
      <c r="AL125" s="53">
        <f t="shared" si="185"/>
        <v>1.1</v>
      </c>
      <c r="AM125" s="53">
        <f t="shared" si="185"/>
        <v>1.1</v>
      </c>
      <c r="AN125" s="53">
        <f aca="true" t="shared" si="186" ref="AN125:AS125">AM125</f>
        <v>1.1</v>
      </c>
      <c r="AO125" s="53">
        <f t="shared" si="186"/>
        <v>1.1</v>
      </c>
      <c r="AP125" s="53">
        <f t="shared" si="186"/>
        <v>1.1</v>
      </c>
      <c r="AQ125" s="53">
        <f t="shared" si="186"/>
        <v>1.1</v>
      </c>
      <c r="AR125" s="53">
        <f t="shared" si="186"/>
        <v>1.1</v>
      </c>
      <c r="AS125" s="53">
        <f t="shared" si="186"/>
        <v>1.1</v>
      </c>
      <c r="AV125" s="241" t="s">
        <v>69</v>
      </c>
      <c r="AW125" s="18" t="s">
        <v>22</v>
      </c>
      <c r="AX125" s="53" t="str">
        <f>BC125</f>
        <v>1</v>
      </c>
      <c r="AY125"/>
      <c r="AZ125"/>
      <c r="BA125" s="251" t="s">
        <v>20</v>
      </c>
      <c r="BB125" s="95" t="s">
        <v>22</v>
      </c>
      <c r="BC125" s="156" t="s">
        <v>74</v>
      </c>
      <c r="BD125" s="54" t="str">
        <f>BC125</f>
        <v>1</v>
      </c>
      <c r="BE125" s="54" t="str">
        <f>BD125</f>
        <v>1</v>
      </c>
      <c r="BF125" s="54" t="str">
        <f>BE125</f>
        <v>1</v>
      </c>
      <c r="BI125" s="241" t="s">
        <v>69</v>
      </c>
      <c r="BJ125" s="18" t="s">
        <v>22</v>
      </c>
      <c r="BK125" s="53" t="str">
        <f>BP125</f>
        <v>1</v>
      </c>
      <c r="BL125"/>
      <c r="BM125"/>
      <c r="BN125" s="251" t="s">
        <v>20</v>
      </c>
      <c r="BO125" s="95" t="s">
        <v>22</v>
      </c>
      <c r="BP125" s="156" t="s">
        <v>74</v>
      </c>
      <c r="BQ125" s="54" t="str">
        <f>BP125</f>
        <v>1</v>
      </c>
      <c r="BR125" s="54" t="str">
        <f>BQ125</f>
        <v>1</v>
      </c>
      <c r="BS125" s="54" t="str">
        <f>BR125</f>
        <v>1</v>
      </c>
      <c r="BV125" s="241" t="s">
        <v>69</v>
      </c>
      <c r="BW125" s="18" t="s">
        <v>22</v>
      </c>
      <c r="BX125" s="53" t="str">
        <f>CC125</f>
        <v>1</v>
      </c>
      <c r="BY125"/>
      <c r="BZ125"/>
      <c r="CA125" s="251" t="s">
        <v>20</v>
      </c>
      <c r="CB125" s="95" t="s">
        <v>22</v>
      </c>
      <c r="CC125" s="156" t="s">
        <v>74</v>
      </c>
      <c r="CD125" s="54" t="str">
        <f>CC125</f>
        <v>1</v>
      </c>
      <c r="CE125" s="54" t="str">
        <f>CD125</f>
        <v>1</v>
      </c>
      <c r="CF125" s="54" t="str">
        <f>CE125</f>
        <v>1</v>
      </c>
    </row>
    <row r="126" spans="2:84" s="88" customFormat="1" ht="12.75">
      <c r="B126" s="242"/>
      <c r="C126" s="96" t="s">
        <v>23</v>
      </c>
      <c r="D126" s="56">
        <f>-D125</f>
        <v>-0.2</v>
      </c>
      <c r="E126" s="56">
        <f>-E125</f>
        <v>-0.2</v>
      </c>
      <c r="F126" s="56">
        <f>-F125</f>
        <v>-0.2</v>
      </c>
      <c r="K126" s="252"/>
      <c r="L126" s="96" t="s">
        <v>23</v>
      </c>
      <c r="M126" s="162">
        <f>-M125</f>
        <v>-0.2</v>
      </c>
      <c r="N126" s="56">
        <f>-N125</f>
        <v>-0.2</v>
      </c>
      <c r="O126" s="56">
        <f>-O125</f>
        <v>-0.2</v>
      </c>
      <c r="P126" s="56">
        <f>-P125</f>
        <v>-0.2</v>
      </c>
      <c r="Q126" s="56">
        <f aca="true" t="shared" si="187" ref="Q126:V126">-Q125</f>
        <v>-0.2</v>
      </c>
      <c r="R126" s="56">
        <f t="shared" si="187"/>
        <v>-0.2</v>
      </c>
      <c r="S126" s="56">
        <f t="shared" si="187"/>
        <v>-0.2</v>
      </c>
      <c r="T126" s="56">
        <f t="shared" si="187"/>
        <v>-0.2</v>
      </c>
      <c r="U126" s="56">
        <f t="shared" si="187"/>
        <v>-0.2</v>
      </c>
      <c r="V126" s="56">
        <f t="shared" si="187"/>
        <v>-0.2</v>
      </c>
      <c r="Y126" s="242"/>
      <c r="Z126" s="96" t="s">
        <v>23</v>
      </c>
      <c r="AA126" s="55">
        <f>1/AA125</f>
        <v>0.9090909090909091</v>
      </c>
      <c r="AB126" s="55">
        <f>1/AB125</f>
        <v>0.9090909090909091</v>
      </c>
      <c r="AC126" s="55">
        <f>1/AC125</f>
        <v>0.9090909090909091</v>
      </c>
      <c r="AH126" s="252"/>
      <c r="AI126" s="96" t="s">
        <v>23</v>
      </c>
      <c r="AJ126" s="159">
        <f>1/AJ125</f>
        <v>0.9090909090909091</v>
      </c>
      <c r="AK126" s="55">
        <f t="shared" si="185"/>
        <v>0.9090909090909091</v>
      </c>
      <c r="AL126" s="55">
        <f t="shared" si="185"/>
        <v>0.9090909090909091</v>
      </c>
      <c r="AM126" s="55">
        <f t="shared" si="185"/>
        <v>0.9090909090909091</v>
      </c>
      <c r="AN126" s="55">
        <f aca="true" t="shared" si="188" ref="AN126:AS126">AM126</f>
        <v>0.9090909090909091</v>
      </c>
      <c r="AO126" s="55">
        <f t="shared" si="188"/>
        <v>0.9090909090909091</v>
      </c>
      <c r="AP126" s="55">
        <f t="shared" si="188"/>
        <v>0.9090909090909091</v>
      </c>
      <c r="AQ126" s="55">
        <f t="shared" si="188"/>
        <v>0.9090909090909091</v>
      </c>
      <c r="AR126" s="55">
        <f t="shared" si="188"/>
        <v>0.9090909090909091</v>
      </c>
      <c r="AS126" s="55">
        <f t="shared" si="188"/>
        <v>0.9090909090909091</v>
      </c>
      <c r="AV126" s="242"/>
      <c r="AW126" s="17" t="s">
        <v>23</v>
      </c>
      <c r="AX126" s="155">
        <f>-AX125</f>
        <v>-1</v>
      </c>
      <c r="AY126"/>
      <c r="AZ126"/>
      <c r="BA126" s="252"/>
      <c r="BB126" s="96" t="s">
        <v>23</v>
      </c>
      <c r="BC126" s="157">
        <f>-BC125</f>
        <v>-1</v>
      </c>
      <c r="BD126" s="56">
        <f>-BD125</f>
        <v>-1</v>
      </c>
      <c r="BE126" s="56">
        <f>-BE125</f>
        <v>-1</v>
      </c>
      <c r="BF126" s="56">
        <f>-BF125</f>
        <v>-1</v>
      </c>
      <c r="BI126" s="242"/>
      <c r="BJ126" s="17" t="s">
        <v>23</v>
      </c>
      <c r="BK126" s="155">
        <f>-BK125</f>
        <v>-1</v>
      </c>
      <c r="BL126"/>
      <c r="BM126"/>
      <c r="BN126" s="252"/>
      <c r="BO126" s="96" t="s">
        <v>23</v>
      </c>
      <c r="BP126" s="157">
        <f>-BP125</f>
        <v>-1</v>
      </c>
      <c r="BQ126" s="56">
        <f>-BQ125</f>
        <v>-1</v>
      </c>
      <c r="BR126" s="56">
        <f>-BR125</f>
        <v>-1</v>
      </c>
      <c r="BS126" s="56">
        <f>-BS125</f>
        <v>-1</v>
      </c>
      <c r="BV126" s="242"/>
      <c r="BW126" s="17" t="s">
        <v>23</v>
      </c>
      <c r="BX126" s="155">
        <f>-BX125</f>
        <v>-1</v>
      </c>
      <c r="BY126"/>
      <c r="BZ126"/>
      <c r="CA126" s="252"/>
      <c r="CB126" s="96" t="s">
        <v>23</v>
      </c>
      <c r="CC126" s="157">
        <f>-CC125</f>
        <v>-1</v>
      </c>
      <c r="CD126" s="56">
        <f>-CD125</f>
        <v>-1</v>
      </c>
      <c r="CE126" s="56">
        <f>-CE125</f>
        <v>-1</v>
      </c>
      <c r="CF126" s="56">
        <f>-CF125</f>
        <v>-1</v>
      </c>
    </row>
    <row r="127" spans="2:84" s="88" customFormat="1" ht="12.75" customHeight="1">
      <c r="B127" s="231" t="s">
        <v>24</v>
      </c>
      <c r="C127" s="234" t="s">
        <v>22</v>
      </c>
      <c r="D127" s="97">
        <f>IF(ISERROR(TDIST((D125-D121)/ABS(D121)*TINV(D118,D120),D120,1)),1-TDIST((D121-D125)/ABS(D121)*TINV(D118,D120),D120,1),TDIST((D125-D121)/ABS(D121)*TINV(D118,D120),D120,1))*100</f>
        <v>39.89261116477004</v>
      </c>
      <c r="E127" s="97">
        <f>IF(ISERROR(TDIST((E125-E121)/ABS(E121)*TINV(E118,E120),E120,1)),1-TDIST((E121-E125)/ABS(E121)*TINV(E118,E120),E120,1),TDIST((E125-E121)/ABS(E121)*TINV(E118,E120),E120,1))*100</f>
        <v>3.849315530679075</v>
      </c>
      <c r="F127" s="97">
        <f>IF(ISERROR(TDIST((F125-F121)/ABS(F121)*TINV(F118,F120),F120,1)),1-TDIST((F121-F125)/ABS(F121)*TINV(F118,F120),F120,1),TDIST((F125-F121)/ABS(F121)*TINV(F118,F120),F120,1))*100</f>
        <v>11.35869739371932</v>
      </c>
      <c r="K127" s="231" t="s">
        <v>24</v>
      </c>
      <c r="L127" s="234" t="s">
        <v>22</v>
      </c>
      <c r="M127" s="97">
        <f>IF(ISERROR(TDIST((M125-M121)/ABS(M121)*TINV(M118,M120),M120,1)),1-TDIST((M121-M125)/ABS(M121)*TINV(M118,M120),M120,1),TDIST((M125-M121)/ABS(M121)*TINV(M118,M120),M120,1))*100</f>
        <v>0.000869354142492473</v>
      </c>
      <c r="N127" s="97">
        <f>IF(ISERROR(TDIST((N125-N121)/ABS(N121)*TINV(N118,N120),N120,1)),1-TDIST((N121-N125)/ABS(N121)*TINV(N118,N120),N120,1),TDIST((N125-N121)/ABS(N121)*TINV(N118,N120),N120,1))*100</f>
        <v>0.6534662528749067</v>
      </c>
      <c r="O127" s="97">
        <f>IF(ISERROR(TDIST((O125-O121)/ABS(O121)*TINV(O118,O120),O120,1)),1-TDIST((O121-O125)/ABS(O121)*TINV(O118,O120),O120,1),TDIST((O125-O121)/ABS(O121)*TINV(O118,O120),O120,1))*100</f>
        <v>59.27800835283521</v>
      </c>
      <c r="P127" s="97" t="e">
        <f>IF(ISERROR(TDIST((P125-P121)/ABS(P121)*TINV(P118,P120),P120,1)),1-TDIST((P121-P125)/ABS(P121)*TINV(P118,P120),P120,1),TDIST((P125-P121)/ABS(P121)*TINV(P118,P120),P120,1))*100</f>
        <v>#DIV/0!</v>
      </c>
      <c r="Q127" s="97" t="e">
        <f aca="true" t="shared" si="189" ref="Q127:V127">IF(ISERROR(TDIST((Q125-Q121)/ABS(Q121)*TINV(Q118,Q120),Q120,1)),1-TDIST((Q121-Q125)/ABS(Q121)*TINV(Q118,Q120),Q120,1),TDIST((Q125-Q121)/ABS(Q121)*TINV(Q118,Q120),Q120,1))*100</f>
        <v>#DIV/0!</v>
      </c>
      <c r="R127" s="97" t="e">
        <f t="shared" si="189"/>
        <v>#DIV/0!</v>
      </c>
      <c r="S127" s="97" t="e">
        <f t="shared" si="189"/>
        <v>#DIV/0!</v>
      </c>
      <c r="T127" s="97" t="e">
        <f t="shared" si="189"/>
        <v>#DIV/0!</v>
      </c>
      <c r="U127" s="97" t="e">
        <f t="shared" si="189"/>
        <v>#DIV/0!</v>
      </c>
      <c r="V127" s="97" t="e">
        <f t="shared" si="189"/>
        <v>#DIV/0!</v>
      </c>
      <c r="Y127" s="231" t="s">
        <v>24</v>
      </c>
      <c r="Z127" s="234" t="s">
        <v>22</v>
      </c>
      <c r="AA127" s="97">
        <f>IF(ISERROR(TDIST((LN(AA125)-LN(AA121))/ABS(LN(AA121))*TINV(AA118,AA120),AA120,1)),1-TDIST((LN(AA121)-LN(AA125))/ABS(LN(AA121))*TINV(AA118,AA120),AA120,1),TDIST((LN(AA125)-LN(AA121))/ABS(LN(AA121))*TINV(AA118,AA120),AA120,1))*100</f>
        <v>10.252437349246495</v>
      </c>
      <c r="AB127" s="97">
        <f>IF(ISERROR(TDIST((LN(AB125)-LN(AB121))/ABS(LN(AB121))*TINV(AB118,AB120),AB120,1)),1-TDIST((LN(AB121)-LN(AB125))/ABS(LN(AB121))*TINV(AB118,AB120),AB120,1),TDIST((LN(AB125)-LN(AB121))/ABS(LN(AB121))*TINV(AB118,AB120),AB120,1))*100</f>
        <v>0.6294187982013317</v>
      </c>
      <c r="AC127" s="97">
        <f>IF(ISERROR(TDIST((LN(AC125)-LN(AC121))/ABS(LN(AC121))*TINV(AC118,AC120),AC120,1)),1-TDIST((LN(AC121)-LN(AC125))/ABS(LN(AC121))*TINV(AC118,AC120),AC120,1),TDIST((LN(AC125)-LN(AC121))/ABS(LN(AC121))*TINV(AC118,AC120),AC120,1))*100</f>
        <v>1.6973630113029472</v>
      </c>
      <c r="AH127" s="231" t="s">
        <v>24</v>
      </c>
      <c r="AI127" s="234" t="s">
        <v>22</v>
      </c>
      <c r="AJ127" s="97">
        <f>IF(ISERROR(TDIST((LN(AJ125)-LN(AJ121))/ABS(LN(AJ121))*TINV(AJ118,AJ120),AJ120,1)),1-TDIST((LN(AJ121)-LN(AJ125))/ABS(LN(AJ121))*TINV(AJ118,AJ120),AJ120,1),TDIST((LN(AJ125)-LN(AJ121))/ABS(LN(AJ121))*TINV(AJ118,AJ120),AJ120,1))*100</f>
        <v>6.024869279724807E-06</v>
      </c>
      <c r="AK127" s="97">
        <f>IF(ISERROR(TDIST((LN(AK125)-LN(AK121))/ABS(LN(AK121))*TINV(AK118,AK120),AK120,1)),1-TDIST((LN(AK121)-LN(AK125))/ABS(LN(AK121))*TINV(AK118,AK120),AK120,1),TDIST((LN(AK125)-LN(AK121))/ABS(LN(AK121))*TINV(AK118,AK120),AK120,1))*100</f>
        <v>0.017095449901242277</v>
      </c>
      <c r="AL127" s="97">
        <f>IF(ISERROR(TDIST((LN(AL125)-LN(AL121))/ABS(LN(AL121))*TINV(AL118,AL120),AL120,1)),1-TDIST((LN(AL121)-LN(AL125))/ABS(LN(AL121))*TINV(AL118,AL120),AL120,1),TDIST((LN(AL125)-LN(AL121))/ABS(LN(AL121))*TINV(AL118,AL120),AL120,1))*100</f>
        <v>10.333036151930886</v>
      </c>
      <c r="AM127" s="97" t="e">
        <f>IF(ISERROR(TDIST((LN(AM125)-LN(AM121))/ABS(LN(AM121))*TINV(AM118,AM120),AM120,1)),1-TDIST((LN(AM121)-LN(AM125))/ABS(LN(AM121))*TINV(AM118,AM120),AM120,1),TDIST((LN(AM125)-LN(AM121))/ABS(LN(AM121))*TINV(AM118,AM120),AM120,1))*100</f>
        <v>#DIV/0!</v>
      </c>
      <c r="AN127" s="97" t="e">
        <f aca="true" t="shared" si="190" ref="AN127:AS127">IF(ISERROR(TDIST((LN(AN125)-LN(AN121))/ABS(LN(AN121))*TINV(AN118,AN120),AN120,1)),1-TDIST((LN(AN121)-LN(AN125))/ABS(LN(AN121))*TINV(AN118,AN120),AN120,1),TDIST((LN(AN125)-LN(AN121))/ABS(LN(AN121))*TINV(AN118,AN120),AN120,1))*100</f>
        <v>#DIV/0!</v>
      </c>
      <c r="AO127" s="97" t="e">
        <f t="shared" si="190"/>
        <v>#DIV/0!</v>
      </c>
      <c r="AP127" s="97" t="e">
        <f t="shared" si="190"/>
        <v>#DIV/0!</v>
      </c>
      <c r="AQ127" s="97" t="e">
        <f t="shared" si="190"/>
        <v>#DIV/0!</v>
      </c>
      <c r="AR127" s="97" t="e">
        <f t="shared" si="190"/>
        <v>#DIV/0!</v>
      </c>
      <c r="AS127" s="97" t="e">
        <f t="shared" si="190"/>
        <v>#DIV/0!</v>
      </c>
      <c r="AV127" s="231" t="s">
        <v>24</v>
      </c>
      <c r="AW127" s="234" t="s">
        <v>22</v>
      </c>
      <c r="AX127" s="97">
        <f>IF(ISERROR(TDIST((AX125-AX121)/ABS(AX121)*TINV(AX118,AX120),AX120,1)),1-TDIST((AX121-AX125)/ABS(AX121)*TINV(AX118,AX120),AX120,1),TDIST((AX125-AX121)/ABS(AX121)*TINV(AX118,AX120),AX120,1))*100</f>
        <v>7.6936256488399195</v>
      </c>
      <c r="AY127"/>
      <c r="AZ127"/>
      <c r="BA127" s="231" t="s">
        <v>24</v>
      </c>
      <c r="BB127" s="234" t="s">
        <v>22</v>
      </c>
      <c r="BC127" s="97">
        <f>IF(ISERROR(TDIST((BC125-BC121)/ABS(BC121)*TINV(BC118,BC120),BC120,1)),1-TDIST((BC121-BC125)/ABS(BC121)*TINV(BC118,BC120),BC120,1),TDIST((BC125-BC121)/ABS(BC121)*TINV(BC118,BC120),BC120,1))*100</f>
        <v>4.08543397205851E-05</v>
      </c>
      <c r="BD127" s="97">
        <f>IF(ISERROR(TDIST((BD125-BD121)/ABS(BD121)*TINV(BD118,BD120),BD120,1)),1-TDIST((BD121-BD125)/ABS(BD121)*TINV(BD118,BD120),BD120,1),TDIST((BD125-BD121)/ABS(BD121)*TINV(BD118,BD120),BD120,1))*100</f>
        <v>0.001661307838106957</v>
      </c>
      <c r="BE127" s="97">
        <f>IF(ISERROR(TDIST((BE125-BE121)/ABS(BE121)*TINV(BE118,BE120),BE120,1)),1-TDIST((BE121-BE125)/ABS(BE121)*TINV(BE118,BE120),BE120,1),TDIST((BE125-BE121)/ABS(BE121)*TINV(BE118,BE120),BE120,1))*100</f>
        <v>2.0316078904355876</v>
      </c>
      <c r="BF127" s="97" t="e">
        <f>IF(ISERROR(TDIST((BF125-BF121)/ABS(BF121)*TINV(BF118,BF120),BF120,1)),1-TDIST((BF121-BF125)/ABS(BF121)*TINV(BF118,BF120),BF120,1),TDIST((BF125-BF121)/ABS(BF121)*TINV(BF118,BF120),BF120,1))*100</f>
        <v>#DIV/0!</v>
      </c>
      <c r="BI127" s="231" t="s">
        <v>24</v>
      </c>
      <c r="BJ127" s="234" t="s">
        <v>22</v>
      </c>
      <c r="BK127" s="97">
        <f>IF(ISERROR(TDIST((BK125-BK121)/ABS(BK121)*TINV(BK118,BK120),BK120,1)),1-TDIST((BK121-BK125)/ABS(BK121)*TINV(BK118,BK120),BK120,1),TDIST((BK125-BK121)/ABS(BK121)*TINV(BK118,BK120),BK120,1))*100</f>
        <v>14.728626134931671</v>
      </c>
      <c r="BL127"/>
      <c r="BM127"/>
      <c r="BN127" s="231" t="s">
        <v>24</v>
      </c>
      <c r="BO127" s="234" t="s">
        <v>22</v>
      </c>
      <c r="BP127" s="97">
        <f>IF(ISERROR(TDIST((BP125-BP121)/ABS(BP121)*TINV(BP118,BP120),BP120,1)),1-TDIST((BP121-BP125)/ABS(BP121)*TINV(BP118,BP120),BP120,1),TDIST((BP125-BP121)/ABS(BP121)*TINV(BP118,BP120),BP120,1))*100</f>
        <v>1.1271436685521022E-05</v>
      </c>
      <c r="BQ127" s="97">
        <f>IF(ISERROR(TDIST((BQ125-BQ121)/ABS(BQ121)*TINV(BQ118,BQ120),BQ120,1)),1-TDIST((BQ121-BQ125)/ABS(BQ121)*TINV(BQ118,BQ120),BQ120,1),TDIST((BQ125-BQ121)/ABS(BQ121)*TINV(BQ118,BQ120),BQ120,1))*100</f>
        <v>0.030385542108494937</v>
      </c>
      <c r="BR127" s="97">
        <f>IF(ISERROR(TDIST((BR125-BR121)/ABS(BR121)*TINV(BR118,BR120),BR120,1)),1-TDIST((BR121-BR125)/ABS(BR121)*TINV(BR118,BR120),BR120,1),TDIST((BR125-BR121)/ABS(BR121)*TINV(BR118,BR120),BR120,1))*100</f>
        <v>16.13907864084223</v>
      </c>
      <c r="BS127" s="97" t="e">
        <f>IF(ISERROR(TDIST((BS125-BS121)/ABS(BS121)*TINV(BS118,BS120),BS120,1)),1-TDIST((BS121-BS125)/ABS(BS121)*TINV(BS118,BS120),BS120,1),TDIST((BS125-BS121)/ABS(BS121)*TINV(BS118,BS120),BS120,1))*100</f>
        <v>#DIV/0!</v>
      </c>
      <c r="BV127" s="231" t="s">
        <v>24</v>
      </c>
      <c r="BW127" s="234" t="s">
        <v>22</v>
      </c>
      <c r="BX127" s="97">
        <f>IF(ISERROR(TDIST((BX125-BX121)/ABS(BX121)*TINV(BX118,BX120),BX120,1)),1-TDIST((BX121-BX125)/ABS(BX121)*TINV(BX118,BX120),BX120,1),TDIST((BX125-BX121)/ABS(BX121)*TINV(BX118,BX120),BX120,1))*100</f>
        <v>14.852536102045534</v>
      </c>
      <c r="BY127"/>
      <c r="BZ127"/>
      <c r="CA127" s="231" t="s">
        <v>24</v>
      </c>
      <c r="CB127" s="234" t="s">
        <v>22</v>
      </c>
      <c r="CC127" s="97">
        <f>IF(ISERROR(TDIST((CC125-CC121)/ABS(CC121)*TINV(CC118,CC120),CC120,1)),1-TDIST((CC121-CC125)/ABS(CC121)*TINV(CC118,CC120),CC120,1),TDIST((CC125-CC121)/ABS(CC121)*TINV(CC118,CC120),CC120,1))*100</f>
        <v>1.1692860310822906E-05</v>
      </c>
      <c r="CD127" s="97">
        <f>IF(ISERROR(TDIST((CD125-CD121)/ABS(CD121)*TINV(CD118,CD120),CD120,1)),1-TDIST((CD121-CD125)/ABS(CD121)*TINV(CD118,CD120),CD120,1),TDIST((CD125-CD121)/ABS(CD121)*TINV(CD118,CD120),CD120,1))*100</f>
        <v>0.031073941323384598</v>
      </c>
      <c r="CE127" s="97">
        <f>IF(ISERROR(TDIST((CE125-CE121)/ABS(CE121)*TINV(CE118,CE120),CE120,1)),1-TDIST((CE121-CE125)/ABS(CE121)*TINV(CE118,CE120),CE120,1),TDIST((CE125-CE121)/ABS(CE121)*TINV(CE118,CE120),CE120,1))*100</f>
        <v>16.11628469845633</v>
      </c>
      <c r="CF127" s="97" t="e">
        <f>IF(ISERROR(TDIST((CF125-CF121)/ABS(CF121)*TINV(CF118,CF120),CF120,1)),1-TDIST((CF121-CF125)/ABS(CF121)*TINV(CF118,CF120),CF120,1),TDIST((CF125-CF121)/ABS(CF121)*TINV(CF118,CF120),CF120,1))*100</f>
        <v>#DIV/0!</v>
      </c>
    </row>
    <row r="128" spans="2:84" s="88" customFormat="1" ht="29.25" customHeight="1">
      <c r="B128" s="232"/>
      <c r="C128" s="235"/>
      <c r="D128" s="24" t="str">
        <f>IF(D127&lt;1,"almost certainly not",IF(D127&lt;5,"very unlikely",IF(D127&lt;25,"unlikely, probably not",IF(D127&lt;75,"possibly, may (not)",IF(D127&lt;95,"likely, probable",IF(D127&lt;99,"very likely","almost certainly"))))))</f>
        <v>possibly, may (not)</v>
      </c>
      <c r="E128" s="24" t="str">
        <f>IF(E127&lt;1,"almost certainly not",IF(E127&lt;5,"very unlikely",IF(E127&lt;25,"unlikely, probably not",IF(E127&lt;75,"possibly, may (not)",IF(E127&lt;95,"likely, probable",IF(E127&lt;99,"very likely","almost certainly"))))))</f>
        <v>very unlikely</v>
      </c>
      <c r="F128" s="24" t="str">
        <f>IF(F127&lt;1,"almost certainly not",IF(F127&lt;5,"very unlikely",IF(F127&lt;25,"unlikely, probably not",IF(F127&lt;75,"possibly, may (not)",IF(F127&lt;95,"likely, probable",IF(F127&lt;99,"very likely","almost certainly"))))))</f>
        <v>unlikely, probably not</v>
      </c>
      <c r="K128" s="232"/>
      <c r="L128" s="235"/>
      <c r="M128" s="24" t="str">
        <f>IF(M127&lt;1,"almost certainly not",IF(M127&lt;5,"very unlikely",IF(M127&lt;25,"unlikely, probably not",IF(M127&lt;75,"possibly, may (not)",IF(M127&lt;95,"likely, probable",IF(M127&lt;99,"very likely","almost certainly"))))))</f>
        <v>almost certainly not</v>
      </c>
      <c r="N128" s="24" t="str">
        <f>IF(N127&lt;1,"almost certainly not",IF(N127&lt;5,"very unlikely",IF(N127&lt;25,"unlikely, probably not",IF(N127&lt;75,"possibly, may (not)",IF(N127&lt;95,"likely, probable",IF(N127&lt;99,"very likely","almost certainly"))))))</f>
        <v>almost certainly not</v>
      </c>
      <c r="O128" s="24" t="str">
        <f>IF(O127&lt;1,"almost certainly not",IF(O127&lt;5,"very unlikely",IF(O127&lt;25,"unlikely, probably not",IF(O127&lt;75,"possibly, may (not)",IF(O127&lt;95,"likely, probable",IF(O127&lt;99,"very likely","almost certainly"))))))</f>
        <v>possibly, may (not)</v>
      </c>
      <c r="P128" s="24" t="e">
        <f>IF(P127&lt;1,"almost certainly not",IF(P127&lt;5,"very unlikely",IF(P127&lt;25,"unlikely, probably not",IF(P127&lt;75,"possibly, may (not)",IF(P127&lt;95,"likely, probable",IF(P127&lt;99,"very likely","almost certainly"))))))</f>
        <v>#DIV/0!</v>
      </c>
      <c r="Q128" s="24" t="e">
        <f aca="true" t="shared" si="191" ref="Q128:V128">IF(Q127&lt;1,"almost certainly not",IF(Q127&lt;5,"very unlikely",IF(Q127&lt;25,"unlikely, probably not",IF(Q127&lt;75,"possibly, may (not)",IF(Q127&lt;95,"likely, probable",IF(Q127&lt;99,"very likely","almost certainly"))))))</f>
        <v>#DIV/0!</v>
      </c>
      <c r="R128" s="24" t="e">
        <f t="shared" si="191"/>
        <v>#DIV/0!</v>
      </c>
      <c r="S128" s="24" t="e">
        <f t="shared" si="191"/>
        <v>#DIV/0!</v>
      </c>
      <c r="T128" s="24" t="e">
        <f t="shared" si="191"/>
        <v>#DIV/0!</v>
      </c>
      <c r="U128" s="24" t="e">
        <f t="shared" si="191"/>
        <v>#DIV/0!</v>
      </c>
      <c r="V128" s="24" t="e">
        <f t="shared" si="191"/>
        <v>#DIV/0!</v>
      </c>
      <c r="Y128" s="232"/>
      <c r="Z128" s="235"/>
      <c r="AA128" s="24" t="str">
        <f>IF(AA127&lt;1,"almost certainly not",IF(AA127&lt;5,"very unlikely",IF(AA127&lt;25,"unlikely, probably not",IF(AA127&lt;75,"possibly, may (not)",IF(AA127&lt;95,"likely, probable",IF(AA127&lt;99,"very likely","almost certainly"))))))</f>
        <v>unlikely, probably not</v>
      </c>
      <c r="AB128" s="24" t="str">
        <f>IF(AB127&lt;1,"almost certainly not",IF(AB127&lt;5,"very unlikely",IF(AB127&lt;25,"unlikely, probably not",IF(AB127&lt;75,"possibly, may (not)",IF(AB127&lt;95,"likely, probable",IF(AB127&lt;99,"very likely","almost certainly"))))))</f>
        <v>almost certainly not</v>
      </c>
      <c r="AC128" s="24" t="str">
        <f>IF(AC127&lt;1,"almost certainly not",IF(AC127&lt;5,"very unlikely",IF(AC127&lt;25,"unlikely, probably not",IF(AC127&lt;75,"possibly, may (not)",IF(AC127&lt;95,"likely, probable",IF(AC127&lt;99,"very likely","almost certainly"))))))</f>
        <v>very unlikely</v>
      </c>
      <c r="AH128" s="232"/>
      <c r="AI128" s="235"/>
      <c r="AJ128" s="24" t="str">
        <f>IF(AJ127&lt;1,"almost certainly not",IF(AJ127&lt;5,"very unlikely",IF(AJ127&lt;25,"unlikely, probably not",IF(AJ127&lt;75,"possibly, may (not)",IF(AJ127&lt;95,"likely, probable",IF(AJ127&lt;99,"very likely","almost certainly"))))))</f>
        <v>almost certainly not</v>
      </c>
      <c r="AK128" s="24" t="str">
        <f>IF(AK127&lt;1,"almost certainly not",IF(AK127&lt;5,"very unlikely",IF(AK127&lt;25,"unlikely, probably not",IF(AK127&lt;75,"possibly, may (not)",IF(AK127&lt;95,"likely, probable",IF(AK127&lt;99,"very likely","almost certainly"))))))</f>
        <v>almost certainly not</v>
      </c>
      <c r="AL128" s="24" t="str">
        <f>IF(AL127&lt;1,"almost certainly not",IF(AL127&lt;5,"very unlikely",IF(AL127&lt;25,"unlikely, probably not",IF(AL127&lt;75,"possibly, may (not)",IF(AL127&lt;95,"likely, probable",IF(AL127&lt;99,"very likely","almost certainly"))))))</f>
        <v>unlikely, probably not</v>
      </c>
      <c r="AM128" s="24" t="e">
        <f>IF(AM127&lt;1,"almost certainly not",IF(AM127&lt;5,"very unlikely",IF(AM127&lt;25,"unlikely, probably not",IF(AM127&lt;75,"possibly, may (not)",IF(AM127&lt;95,"likely, probable",IF(AM127&lt;99,"very likely","almost certainly"))))))</f>
        <v>#DIV/0!</v>
      </c>
      <c r="AN128" s="24" t="e">
        <f aca="true" t="shared" si="192" ref="AN128:AS128">IF(AN127&lt;1,"almost certainly not",IF(AN127&lt;5,"very unlikely",IF(AN127&lt;25,"unlikely, probably not",IF(AN127&lt;75,"possibly, may (not)",IF(AN127&lt;95,"likely, probable",IF(AN127&lt;99,"very likely","almost certainly"))))))</f>
        <v>#DIV/0!</v>
      </c>
      <c r="AO128" s="24" t="e">
        <f t="shared" si="192"/>
        <v>#DIV/0!</v>
      </c>
      <c r="AP128" s="24" t="e">
        <f t="shared" si="192"/>
        <v>#DIV/0!</v>
      </c>
      <c r="AQ128" s="24" t="e">
        <f t="shared" si="192"/>
        <v>#DIV/0!</v>
      </c>
      <c r="AR128" s="24" t="e">
        <f t="shared" si="192"/>
        <v>#DIV/0!</v>
      </c>
      <c r="AS128" s="24" t="e">
        <f t="shared" si="192"/>
        <v>#DIV/0!</v>
      </c>
      <c r="AV128" s="232"/>
      <c r="AW128" s="235"/>
      <c r="AX128" s="24" t="str">
        <f>IF(AX127&lt;1,"almost certainly not",IF(AX127&lt;5,"very unlikely",IF(AX127&lt;25,"unlikely, probably not",IF(AX127&lt;75,"possibly, may (not)",IF(AX127&lt;95,"likely, probable",IF(AX127&lt;99,"very likely","almost certainly"))))))</f>
        <v>unlikely, probably not</v>
      </c>
      <c r="AY128"/>
      <c r="AZ128"/>
      <c r="BA128" s="232"/>
      <c r="BB128" s="235"/>
      <c r="BC128" s="24" t="str">
        <f>IF(BC127&lt;1,"almost certainly not",IF(BC127&lt;5,"very unlikely",IF(BC127&lt;25,"unlikely, probably not",IF(BC127&lt;75,"possibly, may (not)",IF(BC127&lt;95,"likely, probable",IF(BC127&lt;99,"very likely","almost certainly"))))))</f>
        <v>almost certainly not</v>
      </c>
      <c r="BD128" s="24" t="str">
        <f>IF(BD127&lt;1,"almost certainly not",IF(BD127&lt;5,"very unlikely",IF(BD127&lt;25,"unlikely, probably not",IF(BD127&lt;75,"possibly, may (not)",IF(BD127&lt;95,"likely, probable",IF(BD127&lt;99,"very likely","almost certainly"))))))</f>
        <v>almost certainly not</v>
      </c>
      <c r="BE128" s="24" t="str">
        <f>IF(BE127&lt;1,"almost certainly not",IF(BE127&lt;5,"very unlikely",IF(BE127&lt;25,"unlikely, probably not",IF(BE127&lt;75,"possibly, may (not)",IF(BE127&lt;95,"likely, probable",IF(BE127&lt;99,"very likely","almost certainly"))))))</f>
        <v>very unlikely</v>
      </c>
      <c r="BF128" s="24" t="e">
        <f>IF(BF127&lt;1,"almost certainly not",IF(BF127&lt;5,"very unlikely",IF(BF127&lt;25,"unlikely, probably not",IF(BF127&lt;75,"possibly, may (not)",IF(BF127&lt;95,"likely, probable",IF(BF127&lt;99,"very likely","almost certainly"))))))</f>
        <v>#DIV/0!</v>
      </c>
      <c r="BI128" s="232"/>
      <c r="BJ128" s="235"/>
      <c r="BK128" s="24" t="str">
        <f>IF(BK127&lt;1,"almost certainly not",IF(BK127&lt;5,"very unlikely",IF(BK127&lt;25,"unlikely, probably not",IF(BK127&lt;75,"possibly, may (not)",IF(BK127&lt;95,"likely, probable",IF(BK127&lt;99,"very likely","almost certainly"))))))</f>
        <v>unlikely, probably not</v>
      </c>
      <c r="BL128"/>
      <c r="BM128"/>
      <c r="BN128" s="232"/>
      <c r="BO128" s="235"/>
      <c r="BP128" s="24" t="str">
        <f>IF(BP127&lt;1,"almost certainly not",IF(BP127&lt;5,"very unlikely",IF(BP127&lt;25,"unlikely, probably not",IF(BP127&lt;75,"possibly, may (not)",IF(BP127&lt;95,"likely, probable",IF(BP127&lt;99,"very likely","almost certainly"))))))</f>
        <v>almost certainly not</v>
      </c>
      <c r="BQ128" s="24" t="str">
        <f>IF(BQ127&lt;1,"almost certainly not",IF(BQ127&lt;5,"very unlikely",IF(BQ127&lt;25,"unlikely, probably not",IF(BQ127&lt;75,"possibly, may (not)",IF(BQ127&lt;95,"likely, probable",IF(BQ127&lt;99,"very likely","almost certainly"))))))</f>
        <v>almost certainly not</v>
      </c>
      <c r="BR128" s="24" t="str">
        <f>IF(BR127&lt;1,"almost certainly not",IF(BR127&lt;5,"very unlikely",IF(BR127&lt;25,"unlikely, probably not",IF(BR127&lt;75,"possibly, may (not)",IF(BR127&lt;95,"likely, probable",IF(BR127&lt;99,"very likely","almost certainly"))))))</f>
        <v>unlikely, probably not</v>
      </c>
      <c r="BS128" s="24" t="e">
        <f>IF(BS127&lt;1,"almost certainly not",IF(BS127&lt;5,"very unlikely",IF(BS127&lt;25,"unlikely, probably not",IF(BS127&lt;75,"possibly, may (not)",IF(BS127&lt;95,"likely, probable",IF(BS127&lt;99,"very likely","almost certainly"))))))</f>
        <v>#DIV/0!</v>
      </c>
      <c r="BV128" s="232"/>
      <c r="BW128" s="235"/>
      <c r="BX128" s="24" t="str">
        <f>IF(BX127&lt;1,"almost certainly not",IF(BX127&lt;5,"very unlikely",IF(BX127&lt;25,"unlikely, probably not",IF(BX127&lt;75,"possibly, may (not)",IF(BX127&lt;95,"likely, probable",IF(BX127&lt;99,"very likely","almost certainly"))))))</f>
        <v>unlikely, probably not</v>
      </c>
      <c r="BY128"/>
      <c r="BZ128"/>
      <c r="CA128" s="232"/>
      <c r="CB128" s="235"/>
      <c r="CC128" s="24" t="str">
        <f>IF(CC127&lt;1,"almost certainly not",IF(CC127&lt;5,"very unlikely",IF(CC127&lt;25,"unlikely, probably not",IF(CC127&lt;75,"possibly, may (not)",IF(CC127&lt;95,"likely, probable",IF(CC127&lt;99,"very likely","almost certainly"))))))</f>
        <v>almost certainly not</v>
      </c>
      <c r="CD128" s="24" t="str">
        <f>IF(CD127&lt;1,"almost certainly not",IF(CD127&lt;5,"very unlikely",IF(CD127&lt;25,"unlikely, probably not",IF(CD127&lt;75,"possibly, may (not)",IF(CD127&lt;95,"likely, probable",IF(CD127&lt;99,"very likely","almost certainly"))))))</f>
        <v>almost certainly not</v>
      </c>
      <c r="CE128" s="24" t="str">
        <f>IF(CE127&lt;1,"almost certainly not",IF(CE127&lt;5,"very unlikely",IF(CE127&lt;25,"unlikely, probably not",IF(CE127&lt;75,"possibly, may (not)",IF(CE127&lt;95,"likely, probable",IF(CE127&lt;99,"very likely","almost certainly"))))))</f>
        <v>unlikely, probably not</v>
      </c>
      <c r="CF128" s="24" t="e">
        <f>IF(CF127&lt;1,"almost certainly not",IF(CF127&lt;5,"very unlikely",IF(CF127&lt;25,"unlikely, probably not",IF(CF127&lt;75,"possibly, may (not)",IF(CF127&lt;95,"likely, probable",IF(CF127&lt;99,"very likely","almost certainly"))))))</f>
        <v>#DIV/0!</v>
      </c>
    </row>
    <row r="129" spans="2:84" s="88" customFormat="1" ht="12.75">
      <c r="B129" s="232"/>
      <c r="C129" s="236" t="s">
        <v>21</v>
      </c>
      <c r="D129" s="97">
        <f>100-D127-D131</f>
        <v>41.61573823450393</v>
      </c>
      <c r="E129" s="97">
        <f>100-E127-E131</f>
        <v>19.84183810825745</v>
      </c>
      <c r="F129" s="97">
        <f>100-F127-F131</f>
        <v>37.08119684469132</v>
      </c>
      <c r="K129" s="232"/>
      <c r="L129" s="236" t="s">
        <v>21</v>
      </c>
      <c r="M129" s="97">
        <f>100-M127-M131</f>
        <v>0.6657095727518794</v>
      </c>
      <c r="N129" s="97">
        <f>100-N127-N131</f>
        <v>23.057444001607053</v>
      </c>
      <c r="O129" s="97">
        <f>100-O127-O131</f>
        <v>38.58824957137819</v>
      </c>
      <c r="P129" s="97" t="e">
        <f>100-P127-P131</f>
        <v>#DIV/0!</v>
      </c>
      <c r="Q129" s="97" t="e">
        <f aca="true" t="shared" si="193" ref="Q129:V129">100-Q127-Q131</f>
        <v>#DIV/0!</v>
      </c>
      <c r="R129" s="97" t="e">
        <f t="shared" si="193"/>
        <v>#DIV/0!</v>
      </c>
      <c r="S129" s="97" t="e">
        <f t="shared" si="193"/>
        <v>#DIV/0!</v>
      </c>
      <c r="T129" s="97" t="e">
        <f t="shared" si="193"/>
        <v>#DIV/0!</v>
      </c>
      <c r="U129" s="97" t="e">
        <f t="shared" si="193"/>
        <v>#DIV/0!</v>
      </c>
      <c r="V129" s="97" t="e">
        <f t="shared" si="193"/>
        <v>#DIV/0!</v>
      </c>
      <c r="Y129" s="232"/>
      <c r="Z129" s="236" t="s">
        <v>21</v>
      </c>
      <c r="AA129" s="97">
        <f>100-AA127-AA131</f>
        <v>84.80886798048856</v>
      </c>
      <c r="AB129" s="97">
        <f>100-AB127-AB131</f>
        <v>48.96421596520023</v>
      </c>
      <c r="AC129" s="97">
        <f>100-AC127-AC131</f>
        <v>74.61073089877827</v>
      </c>
      <c r="AH129" s="232"/>
      <c r="AI129" s="236" t="s">
        <v>21</v>
      </c>
      <c r="AJ129" s="97">
        <f>100-AJ127-AJ131</f>
        <v>29.16353303976244</v>
      </c>
      <c r="AK129" s="97">
        <f>100-AK127-AK131</f>
        <v>77.78655268690724</v>
      </c>
      <c r="AL129" s="97">
        <f>100-AL127-AL131</f>
        <v>89.61136227148171</v>
      </c>
      <c r="AM129" s="97" t="e">
        <f>100-AM127-AM131</f>
        <v>#DIV/0!</v>
      </c>
      <c r="AN129" s="97" t="e">
        <f aca="true" t="shared" si="194" ref="AN129:AS129">100-AN127-AN131</f>
        <v>#DIV/0!</v>
      </c>
      <c r="AO129" s="97" t="e">
        <f t="shared" si="194"/>
        <v>#DIV/0!</v>
      </c>
      <c r="AP129" s="97" t="e">
        <f t="shared" si="194"/>
        <v>#DIV/0!</v>
      </c>
      <c r="AQ129" s="97" t="e">
        <f t="shared" si="194"/>
        <v>#DIV/0!</v>
      </c>
      <c r="AR129" s="97" t="e">
        <f t="shared" si="194"/>
        <v>#DIV/0!</v>
      </c>
      <c r="AS129" s="97" t="e">
        <f t="shared" si="194"/>
        <v>#DIV/0!</v>
      </c>
      <c r="AV129" s="232"/>
      <c r="AW129" s="236" t="s">
        <v>21</v>
      </c>
      <c r="AX129" s="97">
        <f>100-AX127-AX131</f>
        <v>91.6810975687275</v>
      </c>
      <c r="AY129"/>
      <c r="AZ129"/>
      <c r="BA129" s="232"/>
      <c r="BB129" s="256" t="s">
        <v>21</v>
      </c>
      <c r="BC129" s="97">
        <f>100-BC127-BC131</f>
        <v>50.86861228132735</v>
      </c>
      <c r="BD129" s="97">
        <f>100-BD127-BD131</f>
        <v>90.6230350135412</v>
      </c>
      <c r="BE129" s="97">
        <f>100-BE127-BE131</f>
        <v>97.82005287287132</v>
      </c>
      <c r="BF129" s="97" t="e">
        <f>100-BF127-BF131</f>
        <v>#DIV/0!</v>
      </c>
      <c r="BI129" s="232"/>
      <c r="BJ129" s="236" t="s">
        <v>21</v>
      </c>
      <c r="BK129" s="97">
        <f>100-BK127-BK131</f>
        <v>79.25608775520107</v>
      </c>
      <c r="BL129"/>
      <c r="BM129"/>
      <c r="BN129" s="232"/>
      <c r="BO129" s="256" t="s">
        <v>21</v>
      </c>
      <c r="BP129" s="97">
        <f>100-BP127-BP131</f>
        <v>21.903040692395706</v>
      </c>
      <c r="BQ129" s="97">
        <f>100-BQ127-BQ131</f>
        <v>71.46845705481834</v>
      </c>
      <c r="BR129" s="97">
        <f>100-BR127-BR131</f>
        <v>83.73359596951573</v>
      </c>
      <c r="BS129" s="97" t="e">
        <f>100-BS127-BS131</f>
        <v>#DIV/0!</v>
      </c>
      <c r="BV129" s="232"/>
      <c r="BW129" s="236" t="s">
        <v>21</v>
      </c>
      <c r="BX129" s="97">
        <f>100-BX127-BX131</f>
        <v>79.21589562777798</v>
      </c>
      <c r="BY129"/>
      <c r="BZ129"/>
      <c r="CA129" s="232"/>
      <c r="CB129" s="256" t="s">
        <v>21</v>
      </c>
      <c r="CC129" s="97">
        <f>100-CC127-CC131</f>
        <v>21.84410093693731</v>
      </c>
      <c r="CD129" s="97">
        <f>100-CD127-CD131</f>
        <v>71.5400319746882</v>
      </c>
      <c r="CE129" s="97">
        <f>100-CE127-CE131</f>
        <v>83.755012256042</v>
      </c>
      <c r="CF129" s="97" t="e">
        <f>100-CF127-CF131</f>
        <v>#DIV/0!</v>
      </c>
    </row>
    <row r="130" spans="2:84" s="88" customFormat="1" ht="30.75" customHeight="1">
      <c r="B130" s="232"/>
      <c r="C130" s="237"/>
      <c r="D130" s="24" t="str">
        <f>IF(D129&lt;1,"almost certainly not",IF(D129&lt;5,"very unlikely",IF(D129&lt;25,"unlikely, probably not",IF(D129&lt;75,"possibly, may (not)",IF(D129&lt;95,"likely, probable",IF(D129&lt;99,"very likely","almost certainly"))))))</f>
        <v>possibly, may (not)</v>
      </c>
      <c r="E130" s="24" t="str">
        <f>IF(E129&lt;1,"almost certainly not",IF(E129&lt;5,"very unlikely",IF(E129&lt;25,"unlikely, probably not",IF(E129&lt;75,"possibly, may (not)",IF(E129&lt;95,"likely, probable",IF(E129&lt;99,"very likely","almost certainly"))))))</f>
        <v>unlikely, probably not</v>
      </c>
      <c r="F130" s="24" t="str">
        <f>IF(F129&lt;1,"almost certainly not",IF(F129&lt;5,"very unlikely",IF(F129&lt;25,"unlikely, probably not",IF(F129&lt;75,"possibly, may (not)",IF(F129&lt;95,"likely, probable",IF(F129&lt;99,"very likely","almost certainly"))))))</f>
        <v>possibly, may (not)</v>
      </c>
      <c r="K130" s="232"/>
      <c r="L130" s="237"/>
      <c r="M130" s="24" t="str">
        <f>IF(M129&lt;1,"almost certainly not",IF(M129&lt;5,"very unlikely",IF(M129&lt;25,"unlikely, probably not",IF(M129&lt;75,"possibly, may (not)",IF(M129&lt;95,"likely, probable",IF(M129&lt;99,"very likely","almost certainly"))))))</f>
        <v>almost certainly not</v>
      </c>
      <c r="N130" s="24" t="str">
        <f>IF(N129&lt;1,"almost certainly not",IF(N129&lt;5,"very unlikely",IF(N129&lt;25,"unlikely, probably not",IF(N129&lt;75,"possibly, may (not)",IF(N129&lt;95,"likely, probable",IF(N129&lt;99,"very likely","almost certainly"))))))</f>
        <v>unlikely, probably not</v>
      </c>
      <c r="O130" s="24" t="str">
        <f>IF(O129&lt;1,"almost certainly not",IF(O129&lt;5,"very unlikely",IF(O129&lt;25,"unlikely, probably not",IF(O129&lt;75,"possibly, may (not)",IF(O129&lt;95,"likely, probable",IF(O129&lt;99,"very likely","almost certainly"))))))</f>
        <v>possibly, may (not)</v>
      </c>
      <c r="P130" s="24" t="e">
        <f>IF(P129&lt;1,"almost certainly not",IF(P129&lt;5,"very unlikely",IF(P129&lt;25,"unlikely, probably not",IF(P129&lt;75,"possibly, may (not)",IF(P129&lt;95,"likely, probable",IF(P129&lt;99,"very likely","almost certainly"))))))</f>
        <v>#DIV/0!</v>
      </c>
      <c r="Q130" s="24" t="e">
        <f aca="true" t="shared" si="195" ref="Q130:V130">IF(Q129&lt;1,"almost certainly not",IF(Q129&lt;5,"very unlikely",IF(Q129&lt;25,"unlikely, probably not",IF(Q129&lt;75,"possibly, may (not)",IF(Q129&lt;95,"likely, probable",IF(Q129&lt;99,"very likely","almost certainly"))))))</f>
        <v>#DIV/0!</v>
      </c>
      <c r="R130" s="24" t="e">
        <f t="shared" si="195"/>
        <v>#DIV/0!</v>
      </c>
      <c r="S130" s="24" t="e">
        <f t="shared" si="195"/>
        <v>#DIV/0!</v>
      </c>
      <c r="T130" s="24" t="e">
        <f t="shared" si="195"/>
        <v>#DIV/0!</v>
      </c>
      <c r="U130" s="24" t="e">
        <f t="shared" si="195"/>
        <v>#DIV/0!</v>
      </c>
      <c r="V130" s="24" t="e">
        <f t="shared" si="195"/>
        <v>#DIV/0!</v>
      </c>
      <c r="Y130" s="232"/>
      <c r="Z130" s="237"/>
      <c r="AA130" s="24" t="str">
        <f>IF(AA129&lt;1,"almost certainly not",IF(AA129&lt;5,"very unlikely",IF(AA129&lt;25,"unlikely, probably not",IF(AA129&lt;75,"possibly, may (not)",IF(AA129&lt;95,"likely, probable",IF(AA129&lt;99,"very likely","almost certainly"))))))</f>
        <v>likely, probable</v>
      </c>
      <c r="AB130" s="24" t="str">
        <f>IF(AB129&lt;1,"almost certainly not",IF(AB129&lt;5,"very unlikely",IF(AB129&lt;25,"unlikely, probably not",IF(AB129&lt;75,"possibly, may (not)",IF(AB129&lt;95,"likely, probable",IF(AB129&lt;99,"very likely","almost certainly"))))))</f>
        <v>possibly, may (not)</v>
      </c>
      <c r="AC130" s="24" t="str">
        <f>IF(AC129&lt;1,"almost certainly not",IF(AC129&lt;5,"very unlikely",IF(AC129&lt;25,"unlikely, probably not",IF(AC129&lt;75,"possibly, may (not)",IF(AC129&lt;95,"likely, probable",IF(AC129&lt;99,"very likely","almost certainly"))))))</f>
        <v>possibly, may (not)</v>
      </c>
      <c r="AH130" s="232"/>
      <c r="AI130" s="237"/>
      <c r="AJ130" s="24" t="str">
        <f>IF(AJ129&lt;1,"almost certainly not",IF(AJ129&lt;5,"very unlikely",IF(AJ129&lt;25,"unlikely, probably not",IF(AJ129&lt;75,"possibly, may (not)",IF(AJ129&lt;95,"likely, probable",IF(AJ129&lt;99,"very likely","almost certainly"))))))</f>
        <v>possibly, may (not)</v>
      </c>
      <c r="AK130" s="24" t="str">
        <f>IF(AK129&lt;1,"almost certainly not",IF(AK129&lt;5,"very unlikely",IF(AK129&lt;25,"unlikely, probably not",IF(AK129&lt;75,"possibly, may (not)",IF(AK129&lt;95,"likely, probable",IF(AK129&lt;99,"very likely","almost certainly"))))))</f>
        <v>likely, probable</v>
      </c>
      <c r="AL130" s="24" t="str">
        <f>IF(AL129&lt;1,"almost certainly not",IF(AL129&lt;5,"very unlikely",IF(AL129&lt;25,"unlikely, probably not",IF(AL129&lt;75,"possibly, may (not)",IF(AL129&lt;95,"likely, probable",IF(AL129&lt;99,"very likely","almost certainly"))))))</f>
        <v>likely, probable</v>
      </c>
      <c r="AM130" s="24" t="e">
        <f>IF(AM129&lt;1,"almost certainly not",IF(AM129&lt;5,"very unlikely",IF(AM129&lt;25,"unlikely, probably not",IF(AM129&lt;75,"possibly, may (not)",IF(AM129&lt;95,"likely, probable",IF(AM129&lt;99,"very likely","almost certainly"))))))</f>
        <v>#DIV/0!</v>
      </c>
      <c r="AN130" s="24" t="e">
        <f aca="true" t="shared" si="196" ref="AN130:AS130">IF(AN129&lt;1,"almost certainly not",IF(AN129&lt;5,"very unlikely",IF(AN129&lt;25,"unlikely, probably not",IF(AN129&lt;75,"possibly, may (not)",IF(AN129&lt;95,"likely, probable",IF(AN129&lt;99,"very likely","almost certainly"))))))</f>
        <v>#DIV/0!</v>
      </c>
      <c r="AO130" s="24" t="e">
        <f t="shared" si="196"/>
        <v>#DIV/0!</v>
      </c>
      <c r="AP130" s="24" t="e">
        <f t="shared" si="196"/>
        <v>#DIV/0!</v>
      </c>
      <c r="AQ130" s="24" t="e">
        <f t="shared" si="196"/>
        <v>#DIV/0!</v>
      </c>
      <c r="AR130" s="24" t="e">
        <f t="shared" si="196"/>
        <v>#DIV/0!</v>
      </c>
      <c r="AS130" s="24" t="e">
        <f t="shared" si="196"/>
        <v>#DIV/0!</v>
      </c>
      <c r="AV130" s="232"/>
      <c r="AW130" s="237"/>
      <c r="AX130" s="24" t="str">
        <f>IF(AX129&lt;1,"almost certainly not",IF(AX129&lt;5,"very unlikely",IF(AX129&lt;25,"unlikely, probably not",IF(AX129&lt;75,"possibly, may (not)",IF(AX129&lt;95,"likely, probable",IF(AX129&lt;99,"very likely","almost certainly"))))))</f>
        <v>likely, probable</v>
      </c>
      <c r="AY130"/>
      <c r="AZ130"/>
      <c r="BA130" s="232"/>
      <c r="BB130" s="257"/>
      <c r="BC130" s="24" t="str">
        <f>IF(BC129&lt;1,"almost certainly not",IF(BC129&lt;5,"very unlikely",IF(BC129&lt;25,"unlikely, probably not",IF(BC129&lt;75,"possibly, may (not)",IF(BC129&lt;95,"likely, probable",IF(BC129&lt;99,"very likely","almost certainly"))))))</f>
        <v>possibly, may (not)</v>
      </c>
      <c r="BD130" s="24" t="str">
        <f>IF(BD129&lt;1,"almost certainly not",IF(BD129&lt;5,"very unlikely",IF(BD129&lt;25,"unlikely, probably not",IF(BD129&lt;75,"possibly, may (not)",IF(BD129&lt;95,"likely, probable",IF(BD129&lt;99,"very likely","almost certainly"))))))</f>
        <v>likely, probable</v>
      </c>
      <c r="BE130" s="24" t="str">
        <f>IF(BE129&lt;1,"almost certainly not",IF(BE129&lt;5,"very unlikely",IF(BE129&lt;25,"unlikely, probably not",IF(BE129&lt;75,"possibly, may (not)",IF(BE129&lt;95,"likely, probable",IF(BE129&lt;99,"very likely","almost certainly"))))))</f>
        <v>very likely</v>
      </c>
      <c r="BF130" s="24" t="e">
        <f>IF(BF129&lt;1,"almost certainly not",IF(BF129&lt;5,"very unlikely",IF(BF129&lt;25,"unlikely, probably not",IF(BF129&lt;75,"possibly, may (not)",IF(BF129&lt;95,"likely, probable",IF(BF129&lt;99,"very likely","almost certainly"))))))</f>
        <v>#DIV/0!</v>
      </c>
      <c r="BI130" s="232"/>
      <c r="BJ130" s="237"/>
      <c r="BK130" s="24" t="str">
        <f>IF(BK129&lt;1,"almost certainly not",IF(BK129&lt;5,"very unlikely",IF(BK129&lt;25,"unlikely, probably not",IF(BK129&lt;75,"possibly, may (not)",IF(BK129&lt;95,"likely, probable",IF(BK129&lt;99,"very likely","almost certainly"))))))</f>
        <v>likely, probable</v>
      </c>
      <c r="BL130"/>
      <c r="BM130"/>
      <c r="BN130" s="232"/>
      <c r="BO130" s="257"/>
      <c r="BP130" s="24" t="str">
        <f>IF(BP129&lt;1,"almost certainly not",IF(BP129&lt;5,"very unlikely",IF(BP129&lt;25,"unlikely, probably not",IF(BP129&lt;75,"possibly, may (not)",IF(BP129&lt;95,"likely, probable",IF(BP129&lt;99,"very likely","almost certainly"))))))</f>
        <v>unlikely, probably not</v>
      </c>
      <c r="BQ130" s="24" t="str">
        <f>IF(BQ129&lt;1,"almost certainly not",IF(BQ129&lt;5,"very unlikely",IF(BQ129&lt;25,"unlikely, probably not",IF(BQ129&lt;75,"possibly, may (not)",IF(BQ129&lt;95,"likely, probable",IF(BQ129&lt;99,"very likely","almost certainly"))))))</f>
        <v>possibly, may (not)</v>
      </c>
      <c r="BR130" s="24" t="str">
        <f>IF(BR129&lt;1,"almost certainly not",IF(BR129&lt;5,"very unlikely",IF(BR129&lt;25,"unlikely, probably not",IF(BR129&lt;75,"possibly, may (not)",IF(BR129&lt;95,"likely, probable",IF(BR129&lt;99,"very likely","almost certainly"))))))</f>
        <v>likely, probable</v>
      </c>
      <c r="BS130" s="24" t="e">
        <f>IF(BS129&lt;1,"almost certainly not",IF(BS129&lt;5,"very unlikely",IF(BS129&lt;25,"unlikely, probably not",IF(BS129&lt;75,"possibly, may (not)",IF(BS129&lt;95,"likely, probable",IF(BS129&lt;99,"very likely","almost certainly"))))))</f>
        <v>#DIV/0!</v>
      </c>
      <c r="BV130" s="232"/>
      <c r="BW130" s="237"/>
      <c r="BX130" s="24" t="str">
        <f>IF(BX129&lt;1,"almost certainly not",IF(BX129&lt;5,"very unlikely",IF(BX129&lt;25,"unlikely, probably not",IF(BX129&lt;75,"possibly, may (not)",IF(BX129&lt;95,"likely, probable",IF(BX129&lt;99,"very likely","almost certainly"))))))</f>
        <v>likely, probable</v>
      </c>
      <c r="BY130"/>
      <c r="BZ130"/>
      <c r="CA130" s="232"/>
      <c r="CB130" s="257"/>
      <c r="CC130" s="24" t="str">
        <f>IF(CC129&lt;1,"almost certainly not",IF(CC129&lt;5,"very unlikely",IF(CC129&lt;25,"unlikely, probably not",IF(CC129&lt;75,"possibly, may (not)",IF(CC129&lt;95,"likely, probable",IF(CC129&lt;99,"very likely","almost certainly"))))))</f>
        <v>unlikely, probably not</v>
      </c>
      <c r="CD130" s="24" t="str">
        <f>IF(CD129&lt;1,"almost certainly not",IF(CD129&lt;5,"very unlikely",IF(CD129&lt;25,"unlikely, probably not",IF(CD129&lt;75,"possibly, may (not)",IF(CD129&lt;95,"likely, probable",IF(CD129&lt;99,"very likely","almost certainly"))))))</f>
        <v>possibly, may (not)</v>
      </c>
      <c r="CE130" s="24" t="str">
        <f>IF(CE129&lt;1,"almost certainly not",IF(CE129&lt;5,"very unlikely",IF(CE129&lt;25,"unlikely, probably not",IF(CE129&lt;75,"possibly, may (not)",IF(CE129&lt;95,"likely, probable",IF(CE129&lt;99,"very likely","almost certainly"))))))</f>
        <v>likely, probable</v>
      </c>
      <c r="CF130" s="24" t="e">
        <f>IF(CF129&lt;1,"almost certainly not",IF(CF129&lt;5,"very unlikely",IF(CF129&lt;25,"unlikely, probably not",IF(CF129&lt;75,"possibly, may (not)",IF(CF129&lt;95,"likely, probable",IF(CF129&lt;99,"very likely","almost certainly"))))))</f>
        <v>#DIV/0!</v>
      </c>
    </row>
    <row r="131" spans="2:84" s="88" customFormat="1" ht="12.75">
      <c r="B131" s="232"/>
      <c r="C131" s="238" t="s">
        <v>23</v>
      </c>
      <c r="D131" s="97">
        <f>IF(ISERROR(TDIST((D126-D121)/ABS(D121)*TINV(D118,D120),D120,1)),TDIST((D121-D126)/ABS(D121)*TINV(D118,D120),D120,1),1-TDIST((D126-D121)/ABS(D121)*TINV(D118,D120),D120,1))*100</f>
        <v>18.491650600726032</v>
      </c>
      <c r="E131" s="97">
        <f>IF(ISERROR(TDIST((E126-E121)/ABS(E121)*TINV(E118,E120),E120,1)),TDIST((E121-E126)/ABS(E121)*TINV(E118,E120),E120,1),1-TDIST((E126-E121)/ABS(E121)*TINV(E118,E120),E120,1))*100</f>
        <v>76.30884636106347</v>
      </c>
      <c r="F131" s="97">
        <f>IF(ISERROR(TDIST((F126-F121)/ABS(F121)*TINV(F118,F120),F120,1)),TDIST((F121-F126)/ABS(F121)*TINV(F118,F120),F120,1),1-TDIST((F126-F121)/ABS(F121)*TINV(F118,F120),F120,1))*100</f>
        <v>51.560105761589355</v>
      </c>
      <c r="K131" s="232"/>
      <c r="L131" s="238" t="s">
        <v>23</v>
      </c>
      <c r="M131" s="97">
        <f>IF(ISERROR(TDIST((M126-M121)/ABS(M121)*TINV(M118,M120),M120,1)),TDIST((M121-M126)/ABS(M121)*TINV(M118,M120),M120,1),1-TDIST((M126-M121)/ABS(M121)*TINV(M118,M120),M120,1))*100</f>
        <v>99.33342107310563</v>
      </c>
      <c r="N131" s="97">
        <f>IF(ISERROR(TDIST((N126-N121)/ABS(N121)*TINV(N118,N120),N120,1)),TDIST((N121-N126)/ABS(N121)*TINV(N118,N120),N120,1),1-TDIST((N126-N121)/ABS(N121)*TINV(N118,N120),N120,1))*100</f>
        <v>76.28908974551804</v>
      </c>
      <c r="O131" s="97">
        <f>IF(ISERROR(TDIST((O126-O121)/ABS(O121)*TINV(O118,O120),O120,1)),TDIST((O121-O126)/ABS(O121)*TINV(O118,O120),O120,1),1-TDIST((O126-O121)/ABS(O121)*TINV(O118,O120),O120,1))*100</f>
        <v>2.133742075786603</v>
      </c>
      <c r="P131" s="97" t="e">
        <f>IF(ISERROR(TDIST((P126-P121)/ABS(P121)*TINV(P118,P120),P120,1)),TDIST((P121-P126)/ABS(P121)*TINV(P118,P120),P120,1),1-TDIST((P126-P121)/ABS(P121)*TINV(P118,P120),P120,1))*100</f>
        <v>#DIV/0!</v>
      </c>
      <c r="Q131" s="97" t="e">
        <f aca="true" t="shared" si="197" ref="Q131:V131">IF(ISERROR(TDIST((Q126-Q121)/ABS(Q121)*TINV(Q118,Q120),Q120,1)),TDIST((Q121-Q126)/ABS(Q121)*TINV(Q118,Q120),Q120,1),1-TDIST((Q126-Q121)/ABS(Q121)*TINV(Q118,Q120),Q120,1))*100</f>
        <v>#DIV/0!</v>
      </c>
      <c r="R131" s="97" t="e">
        <f t="shared" si="197"/>
        <v>#DIV/0!</v>
      </c>
      <c r="S131" s="97" t="e">
        <f t="shared" si="197"/>
        <v>#DIV/0!</v>
      </c>
      <c r="T131" s="97" t="e">
        <f t="shared" si="197"/>
        <v>#DIV/0!</v>
      </c>
      <c r="U131" s="97" t="e">
        <f t="shared" si="197"/>
        <v>#DIV/0!</v>
      </c>
      <c r="V131" s="97" t="e">
        <f t="shared" si="197"/>
        <v>#DIV/0!</v>
      </c>
      <c r="Y131" s="232"/>
      <c r="Z131" s="238" t="s">
        <v>23</v>
      </c>
      <c r="AA131" s="97">
        <f>IF(ISERROR(TDIST((LN(AA126)-LN(AA121))/ABS(LN(AA121))*TINV(AA118,AA120),AA120,1)),TDIST((LN(AA121)-LN(AA126))/ABS(LN(AA121))*TINV(AA118,AA120),AA120,1),1-TDIST((LN(AA126)-LN(AA121))/ABS(LN(AA121))*TINV(AA118,AA120),AA120,1))*100</f>
        <v>4.938694670264954</v>
      </c>
      <c r="AB131" s="97">
        <f>IF(ISERROR(TDIST((LN(AB126)-LN(AB121))/ABS(LN(AB121))*TINV(AB118,AB120),AB120,1)),TDIST((LN(AB121)-LN(AB126))/ABS(LN(AB121))*TINV(AB118,AB120),AB120,1),1-TDIST((LN(AB126)-LN(AB121))/ABS(LN(AB121))*TINV(AB118,AB120),AB120,1))*100</f>
        <v>50.40636523659844</v>
      </c>
      <c r="AC131" s="97">
        <f>IF(ISERROR(TDIST((LN(AC126)-LN(AC121))/ABS(LN(AC121))*TINV(AC118,AC120),AC120,1)),TDIST((LN(AC121)-LN(AC126))/ABS(LN(AC121))*TINV(AC118,AC120),AC120,1),1-TDIST((LN(AC126)-LN(AC121))/ABS(LN(AC121))*TINV(AC118,AC120),AC120,1))*100</f>
        <v>23.691906089918785</v>
      </c>
      <c r="AH131" s="232"/>
      <c r="AI131" s="238" t="s">
        <v>23</v>
      </c>
      <c r="AJ131" s="97">
        <f>IF(ISERROR(TDIST((LN(AJ126)-LN(AJ121))/ABS(LN(AJ121))*TINV(AJ118,AJ120),AJ120,1)),TDIST((LN(AJ121)-LN(AJ126))/ABS(LN(AJ121))*TINV(AJ118,AJ120),AJ120,1),1-TDIST((LN(AJ126)-LN(AJ121))/ABS(LN(AJ121))*TINV(AJ118,AJ120),AJ120,1))*100</f>
        <v>70.83646093536828</v>
      </c>
      <c r="AK131" s="97">
        <f>IF(ISERROR(TDIST((LN(AK126)-LN(AK121))/ABS(LN(AK121))*TINV(AK118,AK120),AK120,1)),TDIST((LN(AK121)-LN(AK126))/ABS(LN(AK121))*TINV(AK118,AK120),AK120,1),1-TDIST((LN(AK126)-LN(AK121))/ABS(LN(AK121))*TINV(AK118,AK120),AK120,1))*100</f>
        <v>22.19635186319151</v>
      </c>
      <c r="AL131" s="97">
        <f>IF(ISERROR(TDIST((LN(AL126)-LN(AL121))/ABS(LN(AL121))*TINV(AL118,AL120),AL120,1)),TDIST((LN(AL121)-LN(AL126))/ABS(LN(AL121))*TINV(AL118,AL120),AL120,1),1-TDIST((LN(AL126)-LN(AL121))/ABS(LN(AL121))*TINV(AL118,AL120),AL120,1))*100</f>
        <v>0.05560157658740299</v>
      </c>
      <c r="AM131" s="97" t="e">
        <f>IF(ISERROR(TDIST((LN(AM126)-LN(AM121))/ABS(LN(AM121))*TINV(AM118,AM120),AM120,1)),TDIST((LN(AM121)-LN(AM126))/ABS(LN(AM121))*TINV(AM118,AM120),AM120,1),1-TDIST((LN(AM126)-LN(AM121))/ABS(LN(AM121))*TINV(AM118,AM120),AM120,1))*100</f>
        <v>#DIV/0!</v>
      </c>
      <c r="AN131" s="97" t="e">
        <f aca="true" t="shared" si="198" ref="AN131:AS131">IF(ISERROR(TDIST((LN(AN126)-LN(AN121))/ABS(LN(AN121))*TINV(AN118,AN120),AN120,1)),TDIST((LN(AN121)-LN(AN126))/ABS(LN(AN121))*TINV(AN118,AN120),AN120,1),1-TDIST((LN(AN126)-LN(AN121))/ABS(LN(AN121))*TINV(AN118,AN120),AN120,1))*100</f>
        <v>#DIV/0!</v>
      </c>
      <c r="AO131" s="97" t="e">
        <f t="shared" si="198"/>
        <v>#DIV/0!</v>
      </c>
      <c r="AP131" s="97" t="e">
        <f t="shared" si="198"/>
        <v>#DIV/0!</v>
      </c>
      <c r="AQ131" s="97" t="e">
        <f t="shared" si="198"/>
        <v>#DIV/0!</v>
      </c>
      <c r="AR131" s="97" t="e">
        <f t="shared" si="198"/>
        <v>#DIV/0!</v>
      </c>
      <c r="AS131" s="97" t="e">
        <f t="shared" si="198"/>
        <v>#DIV/0!</v>
      </c>
      <c r="AV131" s="232"/>
      <c r="AW131" s="238" t="s">
        <v>23</v>
      </c>
      <c r="AX131" s="97">
        <f>IF(ISERROR(TDIST((AX126-AX121)/ABS(AX121)*TINV(AX118,AX120),AX120,1)),TDIST((AX121-AX126)/ABS(AX121)*TINV(AX118,AX120),AX120,1),1-TDIST((AX126-AX121)/ABS(AX121)*TINV(AX118,AX120),AX120,1))*100</f>
        <v>0.6252767824325975</v>
      </c>
      <c r="AY131"/>
      <c r="AZ131"/>
      <c r="BA131" s="232"/>
      <c r="BB131" s="238" t="s">
        <v>23</v>
      </c>
      <c r="BC131" s="97">
        <f>IF(ISERROR(TDIST((BC126-BC121)/ABS(BC121)*TINV(BC118,BC120),BC120,1)),TDIST((BC121-BC126)/ABS(BC121)*TINV(BC118,BC120),BC120,1),1-TDIST((BC126-BC121)/ABS(BC121)*TINV(BC118,BC120),BC120,1))*100</f>
        <v>49.13134686433293</v>
      </c>
      <c r="BD131" s="97">
        <f>IF(ISERROR(TDIST((BD126-BD121)/ABS(BD121)*TINV(BD118,BD120),BD120,1)),TDIST((BD121-BD126)/ABS(BD121)*TINV(BD118,BD120),BD120,1),1-TDIST((BD126-BD121)/ABS(BD121)*TINV(BD118,BD120),BD120,1))*100</f>
        <v>9.375303678620694</v>
      </c>
      <c r="BE131" s="97">
        <f>IF(ISERROR(TDIST((BE126-BE121)/ABS(BE121)*TINV(BE118,BE120),BE120,1)),TDIST((BE121-BE126)/ABS(BE121)*TINV(BE118,BE120),BE120,1),1-TDIST((BE126-BE121)/ABS(BE121)*TINV(BE118,BE120),BE120,1))*100</f>
        <v>0.1483392366930924</v>
      </c>
      <c r="BF131" s="97" t="e">
        <f>IF(ISERROR(TDIST((BF126-BF121)/ABS(BF121)*TINV(BF118,BF120),BF120,1)),TDIST((BF121-BF126)/ABS(BF121)*TINV(BF118,BF120),BF120,1),1-TDIST((BF126-BF121)/ABS(BF121)*TINV(BF118,BF120),BF120,1))*100</f>
        <v>#DIV/0!</v>
      </c>
      <c r="BI131" s="232"/>
      <c r="BJ131" s="238" t="s">
        <v>23</v>
      </c>
      <c r="BK131" s="97">
        <f>IF(ISERROR(TDIST((BK126-BK121)/ABS(BK121)*TINV(BK118,BK120),BK120,1)),TDIST((BK121-BK126)/ABS(BK121)*TINV(BK118,BK120),BK120,1),1-TDIST((BK126-BK121)/ABS(BK121)*TINV(BK118,BK120),BK120,1))*100</f>
        <v>6.015286109867269</v>
      </c>
      <c r="BL131"/>
      <c r="BM131"/>
      <c r="BN131" s="232"/>
      <c r="BO131" s="238" t="s">
        <v>23</v>
      </c>
      <c r="BP131" s="97">
        <f>IF(ISERROR(TDIST((BP126-BP121)/ABS(BP121)*TINV(BP118,BP120),BP120,1)),TDIST((BP121-BP126)/ABS(BP121)*TINV(BP118,BP120),BP120,1),1-TDIST((BP126-BP121)/ABS(BP121)*TINV(BP118,BP120),BP120,1))*100</f>
        <v>78.0969480361676</v>
      </c>
      <c r="BQ131" s="97">
        <f>IF(ISERROR(TDIST((BQ126-BQ121)/ABS(BQ121)*TINV(BQ118,BQ120),BQ120,1)),TDIST((BQ121-BQ126)/ABS(BQ121)*TINV(BQ118,BQ120),BQ120,1),1-TDIST((BQ126-BQ121)/ABS(BQ121)*TINV(BQ118,BQ120),BQ120,1))*100</f>
        <v>28.50115740307316</v>
      </c>
      <c r="BR131" s="97">
        <f>IF(ISERROR(TDIST((BR126-BR121)/ABS(BR121)*TINV(BR118,BR120),BR120,1)),TDIST((BR121-BR126)/ABS(BR121)*TINV(BR118,BR120),BR120,1),1-TDIST((BR126-BR121)/ABS(BR121)*TINV(BR118,BR120),BR120,1))*100</f>
        <v>0.12732538964204046</v>
      </c>
      <c r="BS131" s="97" t="e">
        <f>IF(ISERROR(TDIST((BS126-BS121)/ABS(BS121)*TINV(BS118,BS120),BS120,1)),TDIST((BS121-BS126)/ABS(BS121)*TINV(BS118,BS120),BS120,1),1-TDIST((BS126-BS121)/ABS(BS121)*TINV(BS118,BS120),BS120,1))*100</f>
        <v>#DIV/0!</v>
      </c>
      <c r="BV131" s="232"/>
      <c r="BW131" s="238" t="s">
        <v>23</v>
      </c>
      <c r="BX131" s="97">
        <f>IF(ISERROR(TDIST((BX126-BX121)/ABS(BX121)*TINV(BX118,BX120),BX120,1)),TDIST((BX121-BX126)/ABS(BX121)*TINV(BX118,BX120),BX120,1),1-TDIST((BX126-BX121)/ABS(BX121)*TINV(BX118,BX120),BX120,1))*100</f>
        <v>5.931568270176485</v>
      </c>
      <c r="BY131"/>
      <c r="BZ131"/>
      <c r="CA131" s="232"/>
      <c r="CB131" s="238" t="s">
        <v>23</v>
      </c>
      <c r="CC131" s="97">
        <f>IF(ISERROR(TDIST((CC126-CC121)/ABS(CC121)*TINV(CC118,CC120),CC120,1)),TDIST((CC121-CC126)/ABS(CC121)*TINV(CC118,CC120),CC120,1),1-TDIST((CC126-CC121)/ABS(CC121)*TINV(CC118,CC120),CC120,1))*100</f>
        <v>78.15588737020238</v>
      </c>
      <c r="CD131" s="97">
        <f>IF(ISERROR(TDIST((CD126-CD121)/ABS(CD121)*TINV(CD118,CD120),CD120,1)),TDIST((CD121-CD126)/ABS(CD121)*TINV(CD118,CD120),CD120,1),1-TDIST((CD126-CD121)/ABS(CD121)*TINV(CD118,CD120),CD120,1))*100</f>
        <v>28.42889408398841</v>
      </c>
      <c r="CE131" s="97">
        <f>IF(ISERROR(TDIST((CE126-CE121)/ABS(CE121)*TINV(CE118,CE120),CE120,1)),TDIST((CE121-CE126)/ABS(CE121)*TINV(CE118,CE120),CE120,1),1-TDIST((CE126-CE121)/ABS(CE121)*TINV(CE118,CE120),CE120,1))*100</f>
        <v>0.1287030455016744</v>
      </c>
      <c r="CF131" s="97" t="e">
        <f>IF(ISERROR(TDIST((CF126-CF121)/ABS(CF121)*TINV(CF118,CF120),CF120,1)),TDIST((CF121-CF126)/ABS(CF121)*TINV(CF118,CF120),CF120,1),1-TDIST((CF126-CF121)/ABS(CF121)*TINV(CF118,CF120),CF120,1))*100</f>
        <v>#DIV/0!</v>
      </c>
    </row>
    <row r="132" spans="2:84" s="88" customFormat="1" ht="30.75" customHeight="1">
      <c r="B132" s="233"/>
      <c r="C132" s="239"/>
      <c r="D132" s="24" t="str">
        <f>IF(D131&lt;1,"almost certainly not",IF(D131&lt;5,"very unlikely",IF(D131&lt;25,"unlikely, probably not",IF(D131&lt;75,"possibly, may (not)",IF(D131&lt;95,"likely, probable",IF(D131&lt;99,"very likely","almost certainly"))))))</f>
        <v>unlikely, probably not</v>
      </c>
      <c r="E132" s="24" t="str">
        <f>IF(E131&lt;1,"almost certainly not",IF(E131&lt;5,"very unlikely",IF(E131&lt;25,"unlikely, probably not",IF(E131&lt;75,"possibly, may (not)",IF(E131&lt;95,"likely, probable",IF(E131&lt;99,"very likely","almost certainly"))))))</f>
        <v>likely, probable</v>
      </c>
      <c r="F132" s="24" t="str">
        <f>IF(F131&lt;1,"almost certainly not",IF(F131&lt;5,"very unlikely",IF(F131&lt;25,"unlikely, probably not",IF(F131&lt;75,"possibly, may (not)",IF(F131&lt;95,"likely, probable",IF(F131&lt;99,"very likely","almost certainly"))))))</f>
        <v>possibly, may (not)</v>
      </c>
      <c r="K132" s="233"/>
      <c r="L132" s="239"/>
      <c r="M132" s="24" t="str">
        <f>IF(M131&lt;1,"almost certainly not",IF(M131&lt;5,"very unlikely",IF(M131&lt;25,"unlikely, probably not",IF(M131&lt;75,"possibly, may (not)",IF(M131&lt;95,"likely, probable",IF(M131&lt;99,"very likely","almost certainly"))))))</f>
        <v>almost certainly</v>
      </c>
      <c r="N132" s="24" t="str">
        <f>IF(N131&lt;1,"almost certainly not",IF(N131&lt;5,"very unlikely",IF(N131&lt;25,"unlikely, probably not",IF(N131&lt;75,"possibly, may (not)",IF(N131&lt;95,"likely, probable",IF(N131&lt;99,"very likely","almost certainly"))))))</f>
        <v>likely, probable</v>
      </c>
      <c r="O132" s="24" t="str">
        <f>IF(O131&lt;1,"almost certainly not",IF(O131&lt;5,"very unlikely",IF(O131&lt;25,"unlikely, probably not",IF(O131&lt;75,"possibly, may (not)",IF(O131&lt;95,"likely, probable",IF(O131&lt;99,"very likely","almost certainly"))))))</f>
        <v>very unlikely</v>
      </c>
      <c r="P132" s="24" t="e">
        <f>IF(P131&lt;1,"almost certainly not",IF(P131&lt;5,"very unlikely",IF(P131&lt;25,"unlikely, probably not",IF(P131&lt;75,"possibly, may (not)",IF(P131&lt;95,"likely, probable",IF(P131&lt;99,"very likely","almost certainly"))))))</f>
        <v>#DIV/0!</v>
      </c>
      <c r="Q132" s="24" t="e">
        <f aca="true" t="shared" si="199" ref="Q132:V132">IF(Q131&lt;1,"almost certainly not",IF(Q131&lt;5,"very unlikely",IF(Q131&lt;25,"unlikely, probably not",IF(Q131&lt;75,"possibly, may (not)",IF(Q131&lt;95,"likely, probable",IF(Q131&lt;99,"very likely","almost certainly"))))))</f>
        <v>#DIV/0!</v>
      </c>
      <c r="R132" s="24" t="e">
        <f t="shared" si="199"/>
        <v>#DIV/0!</v>
      </c>
      <c r="S132" s="24" t="e">
        <f t="shared" si="199"/>
        <v>#DIV/0!</v>
      </c>
      <c r="T132" s="24" t="e">
        <f t="shared" si="199"/>
        <v>#DIV/0!</v>
      </c>
      <c r="U132" s="24" t="e">
        <f t="shared" si="199"/>
        <v>#DIV/0!</v>
      </c>
      <c r="V132" s="24" t="e">
        <f t="shared" si="199"/>
        <v>#DIV/0!</v>
      </c>
      <c r="Y132" s="233"/>
      <c r="Z132" s="239"/>
      <c r="AA132" s="24" t="str">
        <f>IF(AA131&lt;1,"almost certainly not",IF(AA131&lt;5,"very unlikely",IF(AA131&lt;25,"unlikely, probably not",IF(AA131&lt;75,"possibly, may (not)",IF(AA131&lt;95,"likely, probable",IF(AA131&lt;99,"very likely","almost certainly"))))))</f>
        <v>very unlikely</v>
      </c>
      <c r="AB132" s="24" t="str">
        <f>IF(AB131&lt;1,"almost certainly not",IF(AB131&lt;5,"very unlikely",IF(AB131&lt;25,"unlikely, probably not",IF(AB131&lt;75,"possibly, may (not)",IF(AB131&lt;95,"likely, probable",IF(AB131&lt;99,"very likely","almost certainly"))))))</f>
        <v>possibly, may (not)</v>
      </c>
      <c r="AC132" s="24" t="str">
        <f>IF(AC131&lt;1,"almost certainly not",IF(AC131&lt;5,"very unlikely",IF(AC131&lt;25,"unlikely, probably not",IF(AC131&lt;75,"possibly, may (not)",IF(AC131&lt;95,"likely, probable",IF(AC131&lt;99,"very likely","almost certainly"))))))</f>
        <v>unlikely, probably not</v>
      </c>
      <c r="AH132" s="233"/>
      <c r="AI132" s="239"/>
      <c r="AJ132" s="24" t="str">
        <f>IF(AJ131&lt;1,"almost certainly not",IF(AJ131&lt;5,"very unlikely",IF(AJ131&lt;25,"unlikely, probably not",IF(AJ131&lt;75,"possibly, may (not)",IF(AJ131&lt;95,"likely, probable",IF(AJ131&lt;99,"very likely","almost certainly"))))))</f>
        <v>possibly, may (not)</v>
      </c>
      <c r="AK132" s="24" t="str">
        <f>IF(AK131&lt;1,"almost certainly not",IF(AK131&lt;5,"very unlikely",IF(AK131&lt;25,"unlikely, probably not",IF(AK131&lt;75,"possibly, may (not)",IF(AK131&lt;95,"likely, probable",IF(AK131&lt;99,"very likely","almost certainly"))))))</f>
        <v>unlikely, probably not</v>
      </c>
      <c r="AL132" s="24" t="str">
        <f>IF(AL131&lt;1,"almost certainly not",IF(AL131&lt;5,"very unlikely",IF(AL131&lt;25,"unlikely, probably not",IF(AL131&lt;75,"possibly, may (not)",IF(AL131&lt;95,"likely, probable",IF(AL131&lt;99,"very likely","almost certainly"))))))</f>
        <v>almost certainly not</v>
      </c>
      <c r="AM132" s="24" t="e">
        <f>IF(AM131&lt;1,"almost certainly not",IF(AM131&lt;5,"very unlikely",IF(AM131&lt;25,"unlikely, probably not",IF(AM131&lt;75,"possibly, may (not)",IF(AM131&lt;95,"likely, probable",IF(AM131&lt;99,"very likely","almost certainly"))))))</f>
        <v>#DIV/0!</v>
      </c>
      <c r="AN132" s="24" t="e">
        <f aca="true" t="shared" si="200" ref="AN132:AS132">IF(AN131&lt;1,"almost certainly not",IF(AN131&lt;5,"very unlikely",IF(AN131&lt;25,"unlikely, probably not",IF(AN131&lt;75,"possibly, may (not)",IF(AN131&lt;95,"likely, probable",IF(AN131&lt;99,"very likely","almost certainly"))))))</f>
        <v>#DIV/0!</v>
      </c>
      <c r="AO132" s="24" t="e">
        <f t="shared" si="200"/>
        <v>#DIV/0!</v>
      </c>
      <c r="AP132" s="24" t="e">
        <f t="shared" si="200"/>
        <v>#DIV/0!</v>
      </c>
      <c r="AQ132" s="24" t="e">
        <f t="shared" si="200"/>
        <v>#DIV/0!</v>
      </c>
      <c r="AR132" s="24" t="e">
        <f t="shared" si="200"/>
        <v>#DIV/0!</v>
      </c>
      <c r="AS132" s="24" t="e">
        <f t="shared" si="200"/>
        <v>#DIV/0!</v>
      </c>
      <c r="AV132" s="233"/>
      <c r="AW132" s="239"/>
      <c r="AX132" s="24" t="str">
        <f>IF(AX131&lt;1,"almost certainly not",IF(AX131&lt;5,"very unlikely",IF(AX131&lt;25,"unlikely, probably not",IF(AX131&lt;75,"possibly, may (not)",IF(AX131&lt;95,"likely, probable",IF(AX131&lt;99,"very likely","almost certainly"))))))</f>
        <v>almost certainly not</v>
      </c>
      <c r="AY132"/>
      <c r="AZ132"/>
      <c r="BA132" s="233"/>
      <c r="BB132" s="239"/>
      <c r="BC132" s="24" t="str">
        <f>IF(BC131&lt;1,"almost certainly not",IF(BC131&lt;5,"very unlikely",IF(BC131&lt;25,"unlikely, probably not",IF(BC131&lt;75,"possibly, may (not)",IF(BC131&lt;95,"likely, probable",IF(BC131&lt;99,"very likely","almost certainly"))))))</f>
        <v>possibly, may (not)</v>
      </c>
      <c r="BD132" s="24" t="str">
        <f>IF(BD131&lt;1,"almost certainly not",IF(BD131&lt;5,"very unlikely",IF(BD131&lt;25,"unlikely, probably not",IF(BD131&lt;75,"possibly, may (not)",IF(BD131&lt;95,"likely, probable",IF(BD131&lt;99,"very likely","almost certainly"))))))</f>
        <v>unlikely, probably not</v>
      </c>
      <c r="BE132" s="24" t="str">
        <f>IF(BE131&lt;1,"almost certainly not",IF(BE131&lt;5,"very unlikely",IF(BE131&lt;25,"unlikely, probably not",IF(BE131&lt;75,"possibly, may (not)",IF(BE131&lt;95,"likely, probable",IF(BE131&lt;99,"very likely","almost certainly"))))))</f>
        <v>almost certainly not</v>
      </c>
      <c r="BF132" s="24" t="e">
        <f>IF(BF131&lt;1,"almost certainly not",IF(BF131&lt;5,"very unlikely",IF(BF131&lt;25,"unlikely, probably not",IF(BF131&lt;75,"possibly, may (not)",IF(BF131&lt;95,"likely, probable",IF(BF131&lt;99,"very likely","almost certainly"))))))</f>
        <v>#DIV/0!</v>
      </c>
      <c r="BI132" s="233"/>
      <c r="BJ132" s="239"/>
      <c r="BK132" s="24" t="str">
        <f>IF(BK131&lt;1,"almost certainly not",IF(BK131&lt;5,"very unlikely",IF(BK131&lt;25,"unlikely, probably not",IF(BK131&lt;75,"possibly, may (not)",IF(BK131&lt;95,"likely, probable",IF(BK131&lt;99,"very likely","almost certainly"))))))</f>
        <v>unlikely, probably not</v>
      </c>
      <c r="BL132"/>
      <c r="BM132"/>
      <c r="BN132" s="233"/>
      <c r="BO132" s="239"/>
      <c r="BP132" s="24" t="str">
        <f>IF(BP131&lt;1,"almost certainly not",IF(BP131&lt;5,"very unlikely",IF(BP131&lt;25,"unlikely, probably not",IF(BP131&lt;75,"possibly, may (not)",IF(BP131&lt;95,"likely, probable",IF(BP131&lt;99,"very likely","almost certainly"))))))</f>
        <v>likely, probable</v>
      </c>
      <c r="BQ132" s="24" t="str">
        <f>IF(BQ131&lt;1,"almost certainly not",IF(BQ131&lt;5,"very unlikely",IF(BQ131&lt;25,"unlikely, probably not",IF(BQ131&lt;75,"possibly, may (not)",IF(BQ131&lt;95,"likely, probable",IF(BQ131&lt;99,"very likely","almost certainly"))))))</f>
        <v>possibly, may (not)</v>
      </c>
      <c r="BR132" s="24" t="str">
        <f>IF(BR131&lt;1,"almost certainly not",IF(BR131&lt;5,"very unlikely",IF(BR131&lt;25,"unlikely, probably not",IF(BR131&lt;75,"possibly, may (not)",IF(BR131&lt;95,"likely, probable",IF(BR131&lt;99,"very likely","almost certainly"))))))</f>
        <v>almost certainly not</v>
      </c>
      <c r="BS132" s="24" t="e">
        <f>IF(BS131&lt;1,"almost certainly not",IF(BS131&lt;5,"very unlikely",IF(BS131&lt;25,"unlikely, probably not",IF(BS131&lt;75,"possibly, may (not)",IF(BS131&lt;95,"likely, probable",IF(BS131&lt;99,"very likely","almost certainly"))))))</f>
        <v>#DIV/0!</v>
      </c>
      <c r="BV132" s="233"/>
      <c r="BW132" s="239"/>
      <c r="BX132" s="24" t="str">
        <f>IF(BX131&lt;1,"almost certainly not",IF(BX131&lt;5,"very unlikely",IF(BX131&lt;25,"unlikely, probably not",IF(BX131&lt;75,"possibly, may (not)",IF(BX131&lt;95,"likely, probable",IF(BX131&lt;99,"very likely","almost certainly"))))))</f>
        <v>unlikely, probably not</v>
      </c>
      <c r="BY132"/>
      <c r="BZ132"/>
      <c r="CA132" s="233"/>
      <c r="CB132" s="239"/>
      <c r="CC132" s="24" t="str">
        <f>IF(CC131&lt;1,"almost certainly not",IF(CC131&lt;5,"very unlikely",IF(CC131&lt;25,"unlikely, probably not",IF(CC131&lt;75,"possibly, may (not)",IF(CC131&lt;95,"likely, probable",IF(CC131&lt;99,"very likely","almost certainly"))))))</f>
        <v>likely, probable</v>
      </c>
      <c r="CD132" s="24" t="str">
        <f>IF(CD131&lt;1,"almost certainly not",IF(CD131&lt;5,"very unlikely",IF(CD131&lt;25,"unlikely, probably not",IF(CD131&lt;75,"possibly, may (not)",IF(CD131&lt;95,"likely, probable",IF(CD131&lt;99,"very likely","almost certainly"))))))</f>
        <v>possibly, may (not)</v>
      </c>
      <c r="CE132" s="24" t="str">
        <f>IF(CE131&lt;1,"almost certainly not",IF(CE131&lt;5,"very unlikely",IF(CE131&lt;25,"unlikely, probably not",IF(CE131&lt;75,"possibly, may (not)",IF(CE131&lt;95,"likely, probable",IF(CE131&lt;99,"very likely","almost certainly"))))))</f>
        <v>almost certainly not</v>
      </c>
      <c r="CF132" s="24" t="e">
        <f>IF(CF131&lt;1,"almost certainly not",IF(CF131&lt;5,"very unlikely",IF(CF131&lt;25,"unlikely, probably not",IF(CF131&lt;75,"possibly, may (not)",IF(CF131&lt;95,"likely, probable",IF(CF131&lt;99,"very likely","almost certainly"))))))</f>
        <v>#DIV/0!</v>
      </c>
    </row>
    <row r="133" spans="2:84" ht="12.75">
      <c r="B133" s="136"/>
      <c r="C133" s="74" t="s">
        <v>43</v>
      </c>
      <c r="D133" s="76">
        <f>M133</f>
        <v>2.1462190965175325</v>
      </c>
      <c r="E133" s="76">
        <f>N133</f>
        <v>2.1462190965175325</v>
      </c>
      <c r="F133" s="76">
        <f>O133</f>
        <v>2.1462190965175325</v>
      </c>
      <c r="K133" s="75"/>
      <c r="L133" s="74" t="s">
        <v>43</v>
      </c>
      <c r="M133" s="76">
        <f>D79</f>
        <v>2.1462190965175325</v>
      </c>
      <c r="N133" s="76">
        <f>M133</f>
        <v>2.1462190965175325</v>
      </c>
      <c r="O133" s="76">
        <f>N133</f>
        <v>2.1462190965175325</v>
      </c>
      <c r="P133" s="76">
        <f>O133</f>
        <v>2.1462190965175325</v>
      </c>
      <c r="Q133" s="76">
        <f aca="true" t="shared" si="201" ref="Q133:V133">P133</f>
        <v>2.1462190965175325</v>
      </c>
      <c r="R133" s="76">
        <f t="shared" si="201"/>
        <v>2.1462190965175325</v>
      </c>
      <c r="S133" s="76">
        <f t="shared" si="201"/>
        <v>2.1462190965175325</v>
      </c>
      <c r="T133" s="76">
        <f t="shared" si="201"/>
        <v>2.1462190965175325</v>
      </c>
      <c r="U133" s="76">
        <f t="shared" si="201"/>
        <v>2.1462190965175325</v>
      </c>
      <c r="V133" s="76">
        <f t="shared" si="201"/>
        <v>2.1462190965175325</v>
      </c>
      <c r="Y133" s="27"/>
      <c r="Z133" s="27"/>
      <c r="AA133" s="27"/>
      <c r="AB133" s="27"/>
      <c r="AC133" s="27"/>
      <c r="AH133" s="39"/>
      <c r="AI133" s="27"/>
      <c r="AJ133" s="27"/>
      <c r="AK133" s="27"/>
      <c r="AL133" s="40"/>
      <c r="AM133" s="40"/>
      <c r="AN133" s="40"/>
      <c r="AO133" s="40"/>
      <c r="AP133" s="40"/>
      <c r="AQ133" s="40"/>
      <c r="AR133" s="40"/>
      <c r="AS133" s="40"/>
      <c r="AV133" s="25"/>
      <c r="AW133" s="30" t="s">
        <v>78</v>
      </c>
      <c r="AX133" s="23">
        <f>BC133</f>
        <v>53.84453781512606</v>
      </c>
      <c r="BA133" s="25"/>
      <c r="BB133" s="30" t="s">
        <v>78</v>
      </c>
      <c r="BC133" s="163">
        <f>AX78</f>
        <v>53.84453781512606</v>
      </c>
      <c r="BD133" s="37">
        <f aca="true" t="shared" si="202" ref="BD133:BF134">BC133</f>
        <v>53.84453781512606</v>
      </c>
      <c r="BE133" s="37">
        <f t="shared" si="202"/>
        <v>53.84453781512606</v>
      </c>
      <c r="BF133" s="37">
        <f t="shared" si="202"/>
        <v>53.84453781512606</v>
      </c>
      <c r="BI133" s="25"/>
      <c r="BJ133" s="30" t="s">
        <v>73</v>
      </c>
      <c r="BK133" s="53">
        <f>BP133</f>
        <v>12.024881862344243</v>
      </c>
      <c r="BN133" s="25"/>
      <c r="BO133" s="30" t="s">
        <v>73</v>
      </c>
      <c r="BP133" s="158">
        <f>BK80</f>
        <v>12.024881862344243</v>
      </c>
      <c r="BQ133" s="164">
        <f>BP133</f>
        <v>12.024881862344243</v>
      </c>
      <c r="BR133" s="164">
        <f>BQ133</f>
        <v>12.024881862344243</v>
      </c>
      <c r="BS133" s="164">
        <f>BR133</f>
        <v>12.024881862344243</v>
      </c>
      <c r="BV133" s="25"/>
      <c r="BW133" s="30" t="s">
        <v>73</v>
      </c>
      <c r="BX133" s="161">
        <f>CC133</f>
        <v>12.037787414862331</v>
      </c>
      <c r="CA133" s="25"/>
      <c r="CB133" s="30" t="s">
        <v>73</v>
      </c>
      <c r="CC133" s="174">
        <f>BX80</f>
        <v>12.037787414862331</v>
      </c>
      <c r="CD133" s="165">
        <f>CC133</f>
        <v>12.037787414862331</v>
      </c>
      <c r="CE133" s="165">
        <f>CD133</f>
        <v>12.037787414862331</v>
      </c>
      <c r="CF133" s="165">
        <f>CE133</f>
        <v>12.037787414862331</v>
      </c>
    </row>
    <row r="134" spans="11:84" ht="12.75">
      <c r="K134" s="43"/>
      <c r="L134" s="44" t="s">
        <v>30</v>
      </c>
      <c r="M134" s="82">
        <f>M112/M133</f>
        <v>0.43304187935493205</v>
      </c>
      <c r="N134" s="82">
        <f>N112/N133</f>
        <v>0.4430724717035816</v>
      </c>
      <c r="O134" s="82">
        <f>O112/O133</f>
        <v>0.4406669087670349</v>
      </c>
      <c r="P134" s="82" t="e">
        <f>P112/P133</f>
        <v>#DIV/0!</v>
      </c>
      <c r="Q134" s="82" t="e">
        <f aca="true" t="shared" si="203" ref="Q134:V134">Q112/Q133</f>
        <v>#DIV/0!</v>
      </c>
      <c r="R134" s="82" t="e">
        <f t="shared" si="203"/>
        <v>#DIV/0!</v>
      </c>
      <c r="S134" s="82" t="e">
        <f t="shared" si="203"/>
        <v>#DIV/0!</v>
      </c>
      <c r="T134" s="82" t="e">
        <f t="shared" si="203"/>
        <v>#DIV/0!</v>
      </c>
      <c r="U134" s="82" t="e">
        <f t="shared" si="203"/>
        <v>#DIV/0!</v>
      </c>
      <c r="V134" s="82" t="e">
        <f t="shared" si="203"/>
        <v>#DIV/0!</v>
      </c>
      <c r="Y134" s="27"/>
      <c r="Z134" s="46"/>
      <c r="AA134" s="131"/>
      <c r="AB134" s="131"/>
      <c r="AC134" s="131"/>
      <c r="AH134" s="25"/>
      <c r="AI134" s="42" t="s">
        <v>34</v>
      </c>
      <c r="AJ134" s="82">
        <f aca="true" t="shared" si="204" ref="AJ134:AM136">EXP(AJ178/100)</f>
        <v>1.087000255258689</v>
      </c>
      <c r="AK134" s="82">
        <f t="shared" si="204"/>
        <v>1.1008296176178605</v>
      </c>
      <c r="AL134" s="82">
        <f t="shared" si="204"/>
        <v>1.0839102873475652</v>
      </c>
      <c r="AM134" s="82" t="e">
        <f t="shared" si="204"/>
        <v>#DIV/0!</v>
      </c>
      <c r="AN134" s="82" t="e">
        <f aca="true" t="shared" si="205" ref="AN134:AS134">EXP(AN178/100)</f>
        <v>#DIV/0!</v>
      </c>
      <c r="AO134" s="82" t="e">
        <f t="shared" si="205"/>
        <v>#DIV/0!</v>
      </c>
      <c r="AP134" s="82" t="e">
        <f t="shared" si="205"/>
        <v>#DIV/0!</v>
      </c>
      <c r="AQ134" s="82" t="e">
        <f t="shared" si="205"/>
        <v>#DIV/0!</v>
      </c>
      <c r="AR134" s="82" t="e">
        <f t="shared" si="205"/>
        <v>#DIV/0!</v>
      </c>
      <c r="AS134" s="82" t="e">
        <f t="shared" si="205"/>
        <v>#DIV/0!</v>
      </c>
      <c r="AU134" s="40"/>
      <c r="AV134" s="25"/>
      <c r="AW134" s="30" t="s">
        <v>77</v>
      </c>
      <c r="AX134" s="166">
        <f>BC134</f>
        <v>12.1</v>
      </c>
      <c r="BA134" s="25"/>
      <c r="BB134" s="30" t="s">
        <v>77</v>
      </c>
      <c r="BC134" s="166">
        <f>PERCENTILE(allraw,BC133/100)</f>
        <v>12.1</v>
      </c>
      <c r="BD134" s="166">
        <f t="shared" si="202"/>
        <v>12.1</v>
      </c>
      <c r="BE134" s="166">
        <f t="shared" si="202"/>
        <v>12.1</v>
      </c>
      <c r="BF134" s="166">
        <f t="shared" si="202"/>
        <v>12.1</v>
      </c>
      <c r="BN134" s="25"/>
      <c r="BO134" s="36" t="s">
        <v>26</v>
      </c>
      <c r="BP134" s="85">
        <f>((SQRT(BP133)+BP85+BP178)^2-(SQRT(BP133)+BP85-BP178)^2)/2</f>
        <v>0.8963441834046684</v>
      </c>
      <c r="BQ134" s="85">
        <f>((SQRT(BQ133)+BQ85+BQ178)^2-(SQRT(BQ133)+BQ85-BQ178)^2)/2</f>
        <v>1.0166119144597534</v>
      </c>
      <c r="BR134" s="85">
        <f>((SQRT(BR133)+BR85+BR178)^2-(SQRT(BR133)+BR85-BR178)^2)/2</f>
        <v>0.9547745889368588</v>
      </c>
      <c r="BS134" s="85" t="e">
        <f>((SQRT(BS133)+BS85+BS178)^2-(SQRT(BS133)+BS85-BS178)^2)/2</f>
        <v>#DIV/0!</v>
      </c>
      <c r="CA134" s="25"/>
      <c r="CB134" s="36" t="s">
        <v>26</v>
      </c>
      <c r="CC134" s="85">
        <f>100*(SIN(ASIN(SQRT(CC133/100))+CC85+CC178)^2-SIN(ASIN(SQRT(CC133/100))+CC85-CC178)^2)/2</f>
        <v>0.9001559225701943</v>
      </c>
      <c r="CD134" s="85">
        <f>100*(SIN(ASIN(SQRT(CD133/100))+CD85+CD178)^2-SIN(ASIN(SQRT(CD133/100))+CD85-CD178)^2)/2</f>
        <v>1.0088512577606574</v>
      </c>
      <c r="CE134" s="85">
        <f>100*(SIN(ASIN(SQRT(CE133/100))+CE85+CE178)^2-SIN(ASIN(SQRT(CE133/100))+CE85-CE178)^2)/2</f>
        <v>0.9542262910724748</v>
      </c>
      <c r="CF134" s="85" t="e">
        <f>100*(SIN(ASIN(SQRT(CF133/100))+CF85+CF178)^2-SIN(ASIN(SQRT(CF133/100))+CF85-CF178)^2)/2</f>
        <v>#DIV/0!</v>
      </c>
    </row>
    <row r="135" spans="11:84" ht="12.75" customHeight="1">
      <c r="K135" s="229" t="str">
        <f>CONCATENATE(TEXT($E$20,"0"),"% confidence
limits (approx.)")</f>
        <v>90% confidence
limits (approx.)</v>
      </c>
      <c r="L135" s="26" t="s">
        <v>17</v>
      </c>
      <c r="M135" s="83">
        <f>M113/M133</f>
        <v>0.17357778313477368</v>
      </c>
      <c r="N135" s="83">
        <f>N113/N133</f>
        <v>-0.26235185055155213</v>
      </c>
      <c r="O135" s="83">
        <f>O113/O133</f>
        <v>-0.2661795820950374</v>
      </c>
      <c r="P135" s="83" t="e">
        <f>P113/P133</f>
        <v>#DIV/0!</v>
      </c>
      <c r="Q135" s="83" t="e">
        <f aca="true" t="shared" si="206" ref="Q135:V135">Q113/Q133</f>
        <v>#DIV/0!</v>
      </c>
      <c r="R135" s="83" t="e">
        <f t="shared" si="206"/>
        <v>#DIV/0!</v>
      </c>
      <c r="S135" s="83" t="e">
        <f t="shared" si="206"/>
        <v>#DIV/0!</v>
      </c>
      <c r="T135" s="83" t="e">
        <f t="shared" si="206"/>
        <v>#DIV/0!</v>
      </c>
      <c r="U135" s="83" t="e">
        <f t="shared" si="206"/>
        <v>#DIV/0!</v>
      </c>
      <c r="V135" s="83" t="e">
        <f t="shared" si="206"/>
        <v>#DIV/0!</v>
      </c>
      <c r="Y135" s="132"/>
      <c r="Z135" s="133"/>
      <c r="AA135" s="131"/>
      <c r="AB135" s="131"/>
      <c r="AC135" s="131"/>
      <c r="AH135" s="229" t="str">
        <f>CONCATENATE(TEXT($E$20,"0"),"% confidence
limits (approx.)")</f>
        <v>90% confidence
limits (approx.)</v>
      </c>
      <c r="AI135" s="26" t="s">
        <v>17</v>
      </c>
      <c r="AJ135" s="82">
        <f t="shared" si="204"/>
        <v>1.0374649437826813</v>
      </c>
      <c r="AK135" s="82">
        <f t="shared" si="204"/>
        <v>0.9966882300855073</v>
      </c>
      <c r="AL135" s="82">
        <f t="shared" si="204"/>
        <v>0.9564946798743935</v>
      </c>
      <c r="AM135" s="82" t="e">
        <f t="shared" si="204"/>
        <v>#DIV/0!</v>
      </c>
      <c r="AN135" s="82" t="e">
        <f aca="true" t="shared" si="207" ref="AN135:AS135">EXP(AN179/100)</f>
        <v>#DIV/0!</v>
      </c>
      <c r="AO135" s="82" t="e">
        <f t="shared" si="207"/>
        <v>#DIV/0!</v>
      </c>
      <c r="AP135" s="82" t="e">
        <f t="shared" si="207"/>
        <v>#DIV/0!</v>
      </c>
      <c r="AQ135" s="82" t="e">
        <f t="shared" si="207"/>
        <v>#DIV/0!</v>
      </c>
      <c r="AR135" s="82" t="e">
        <f t="shared" si="207"/>
        <v>#DIV/0!</v>
      </c>
      <c r="AS135" s="82" t="e">
        <f t="shared" si="207"/>
        <v>#DIV/0!</v>
      </c>
      <c r="BA135" s="25"/>
      <c r="BB135" s="36" t="s">
        <v>26</v>
      </c>
      <c r="BC135" s="85">
        <f>(PERCENTILE(allraw,(BC133+BC85+BC178)/100)-PERCENTILE(allraw,(BC133+BC85-BC178)/100))/2</f>
        <v>0.8499999999999996</v>
      </c>
      <c r="BD135" s="85">
        <f>(PERCENTILE(allraw,(BD133+BD85+BD178)/100)-PERCENTILE(allraw,(BD133+BD85-BD178)/100))/2</f>
        <v>1.0499999999999998</v>
      </c>
      <c r="BE135" s="85">
        <f>(PERCENTILE(allraw,(BE133+BE85+BE178)/100)-PERCENTILE(allraw,(BE133+BE85-BE178)/100))/2</f>
        <v>0.5136596066894032</v>
      </c>
      <c r="BF135" s="85" t="e">
        <f>(PERCENTILE(allraw,(BF133+BF85+BF178)/100)-PERCENTILE(allraw,(BF133+BF85-BF178)/100))/2</f>
        <v>#DIV/0!</v>
      </c>
      <c r="BN135" s="229" t="str">
        <f>CONCATENATE(TEXT($E$20,"0"),"% confidence
limits (approx.)")</f>
        <v>90% confidence
limits (approx.)</v>
      </c>
      <c r="BO135" s="26" t="s">
        <v>17</v>
      </c>
      <c r="BP135" s="86">
        <f>((SQRT(BP133)+BP85+BP179)^2-(SQRT(BP133)+BP85-BP179)^2)/2</f>
        <v>0.36750353213192977</v>
      </c>
      <c r="BQ135" s="86">
        <f>((SQRT(BQ133)+BQ85+BQ179)^2-(SQRT(BQ133)+BQ85-BQ179)^2)/2</f>
        <v>-0.3816244267013662</v>
      </c>
      <c r="BR135" s="86">
        <f>((SQRT(BR133)+BR85+BR179)^2-(SQRT(BR133)+BR85-BR179)^2)/2</f>
        <v>-0.5797756100343925</v>
      </c>
      <c r="BS135" s="86" t="e">
        <f>((SQRT(BS133)+BS85+BS179)^2-(SQRT(BS133)+BS85-BS179)^2)/2</f>
        <v>#DIV/0!</v>
      </c>
      <c r="CA135" s="229" t="str">
        <f>CONCATENATE(TEXT($E$20,"0"),"% confidence
limits (approx.)")</f>
        <v>90% confidence
limits (approx.)</v>
      </c>
      <c r="CB135" s="26" t="s">
        <v>17</v>
      </c>
      <c r="CC135" s="86">
        <f>100*(SIN(ASIN(SQRT(CC133/100))+CC85+CC179)^2-SIN(ASIN(SQRT(CC133/100))+CC85-CC179)^2)/2</f>
        <v>0.36741039998694003</v>
      </c>
      <c r="CD135" s="86">
        <f>100*(SIN(ASIN(SQRT(CD133/100))+CD85+CD179)^2-SIN(ASIN(SQRT(CD133/100))+CD85-CD179)^2)/2</f>
        <v>-0.41002494128291256</v>
      </c>
      <c r="CE135" s="86">
        <f>100*(SIN(ASIN(SQRT(CE133/100))+CE85+CE179)^2-SIN(ASIN(SQRT(CE133/100))+CE85-CE179)^2)/2</f>
        <v>-0.5787100548008677</v>
      </c>
      <c r="CF135" s="86" t="e">
        <f>100*(SIN(ASIN(SQRT(CF133/100))+CF85+CF179)^2-SIN(ASIN(SQRT(CF133/100))+CF85-CF179)^2)/2</f>
        <v>#DIV/0!</v>
      </c>
    </row>
    <row r="136" spans="11:84" ht="12.75" customHeight="1">
      <c r="K136" s="230"/>
      <c r="L136" s="15" t="s">
        <v>18</v>
      </c>
      <c r="M136" s="84">
        <f>M114/M133</f>
        <v>0.5873000014920146</v>
      </c>
      <c r="N136" s="84">
        <f>N114/N133</f>
        <v>0.6793047356311201</v>
      </c>
      <c r="O136" s="84">
        <f>O114/O133</f>
        <v>0.6776623192187071</v>
      </c>
      <c r="P136" s="84" t="e">
        <f>P114/P133</f>
        <v>#DIV/0!</v>
      </c>
      <c r="Q136" s="84" t="e">
        <f aca="true" t="shared" si="208" ref="Q136:V136">Q114/Q133</f>
        <v>#DIV/0!</v>
      </c>
      <c r="R136" s="84" t="e">
        <f t="shared" si="208"/>
        <v>#DIV/0!</v>
      </c>
      <c r="S136" s="84" t="e">
        <f t="shared" si="208"/>
        <v>#DIV/0!</v>
      </c>
      <c r="T136" s="84" t="e">
        <f t="shared" si="208"/>
        <v>#DIV/0!</v>
      </c>
      <c r="U136" s="84" t="e">
        <f t="shared" si="208"/>
        <v>#DIV/0!</v>
      </c>
      <c r="V136" s="84" t="e">
        <f t="shared" si="208"/>
        <v>#DIV/0!</v>
      </c>
      <c r="Y136" s="132"/>
      <c r="Z136" s="133"/>
      <c r="AA136" s="131"/>
      <c r="AB136" s="131"/>
      <c r="AC136" s="131"/>
      <c r="AH136" s="230"/>
      <c r="AI136" s="15" t="s">
        <v>18</v>
      </c>
      <c r="AJ136" s="82">
        <f t="shared" si="204"/>
        <v>1.1186208051537305</v>
      </c>
      <c r="AK136" s="82">
        <f t="shared" si="204"/>
        <v>1.1455623337489818</v>
      </c>
      <c r="AL136" s="82">
        <f t="shared" si="204"/>
        <v>1.1301202941078492</v>
      </c>
      <c r="AM136" s="82" t="e">
        <f t="shared" si="204"/>
        <v>#DIV/0!</v>
      </c>
      <c r="AN136" s="82" t="e">
        <f aca="true" t="shared" si="209" ref="AN136:AS136">EXP(AN180/100)</f>
        <v>#DIV/0!</v>
      </c>
      <c r="AO136" s="82" t="e">
        <f t="shared" si="209"/>
        <v>#DIV/0!</v>
      </c>
      <c r="AP136" s="82" t="e">
        <f t="shared" si="209"/>
        <v>#DIV/0!</v>
      </c>
      <c r="AQ136" s="82" t="e">
        <f t="shared" si="209"/>
        <v>#DIV/0!</v>
      </c>
      <c r="AR136" s="82" t="e">
        <f t="shared" si="209"/>
        <v>#DIV/0!</v>
      </c>
      <c r="AS136" s="82" t="e">
        <f t="shared" si="209"/>
        <v>#DIV/0!</v>
      </c>
      <c r="BA136" s="229" t="str">
        <f>CONCATENATE(TEXT($E$20,"0"),"% confidence
limits (approx.)")</f>
        <v>90% confidence
limits (approx.)</v>
      </c>
      <c r="BB136" s="26" t="s">
        <v>17</v>
      </c>
      <c r="BC136" s="86">
        <f>(PERCENTILE(allraw,(BC133+BC85+BC179)/100)-PERCENTILE(allraw,(BC133+BC85-BC179)/100))/2</f>
        <v>0.359357078652943</v>
      </c>
      <c r="BD136" s="86">
        <f>(PERCENTILE(allraw,(BD133+BD85+BD179)/100)-PERCENTILE(allraw,(BD133+BD85-BD179)/100))/2</f>
        <v>0.30822447596079616</v>
      </c>
      <c r="BE136" s="86">
        <f>(PERCENTILE(allraw,(BE133+BE85+BE179)/100)-PERCENTILE(allraw,(BE133+BE85-BE179)/100))/2</f>
        <v>-0.6104972782210742</v>
      </c>
      <c r="BF136" s="86" t="e">
        <f>(PERCENTILE(allraw,(BF133+BF85+BF179)/100)-PERCENTILE(allraw,(BF133+BF85-BF179)/100))/2</f>
        <v>#DIV/0!</v>
      </c>
      <c r="BN136" s="230"/>
      <c r="BO136" s="15" t="s">
        <v>18</v>
      </c>
      <c r="BP136" s="91">
        <f>((SQRT(BP133)+BP85+BP180)^2-(SQRT(BP133)+BP85-BP180)^2)/2</f>
        <v>1.2131805076398647</v>
      </c>
      <c r="BQ136" s="91">
        <f>((SQRT(BQ133)+BQ85+BQ180)^2-(SQRT(BQ133)+BQ85-BQ180)^2)/2</f>
        <v>1.4874934528589323</v>
      </c>
      <c r="BR136" s="91">
        <f>((SQRT(BR133)+BR85+BR180)^2-(SQRT(BR133)+BR85-BR180)^2)/2</f>
        <v>1.46946547742703</v>
      </c>
      <c r="BS136" s="91" t="e">
        <f>((SQRT(BS133)+BS85+BS180)^2-(SQRT(BS133)+BS85-BS180)^2)/2</f>
        <v>#DIV/0!</v>
      </c>
      <c r="CA136" s="230"/>
      <c r="CB136" s="15" t="s">
        <v>18</v>
      </c>
      <c r="CC136" s="91">
        <f>100*(SIN(ASIN(SQRT(CC133/100))+CC85+CC180)^2-SIN(ASIN(SQRT(CC133/100))+CC85-CC180)^2)/2</f>
        <v>1.218710628264403</v>
      </c>
      <c r="CD136" s="91">
        <f>100*(SIN(ASIN(SQRT(CD133/100))+CD85+CD180)^2-SIN(ASIN(SQRT(CD133/100))+CD85-CD180)^2)/2</f>
        <v>1.484171234881118</v>
      </c>
      <c r="CE136" s="91">
        <f>100*(SIN(ASIN(SQRT(CE133/100))+CE85+CE180)^2-SIN(ASIN(SQRT(CE133/100))+CE85-CE180)^2)/2</f>
        <v>1.4680357435766975</v>
      </c>
      <c r="CF136" s="91" t="e">
        <f>100*(SIN(ASIN(SQRT(CF133/100))+CF85+CF180)^2-SIN(ASIN(SQRT(CF133/100))+CF85-CF180)^2)/2</f>
        <v>#DIV/0!</v>
      </c>
    </row>
    <row r="137" spans="25:74" ht="24">
      <c r="Y137" s="79" t="s">
        <v>8</v>
      </c>
      <c r="AV137" s="79" t="s">
        <v>83</v>
      </c>
      <c r="BA137" s="230"/>
      <c r="BB137" s="15" t="s">
        <v>18</v>
      </c>
      <c r="BC137" s="91">
        <f>(PERCENTILE(allraw,(BC133+BC85+BC180)/100)-PERCENTILE(allraw,(BC133+BC85-BC180)/100))/2</f>
        <v>1.174273004819418</v>
      </c>
      <c r="BD137" s="91">
        <f>(PERCENTILE(allraw,(BD133+BD85+BD180)/100)-PERCENTILE(allraw,(BD133+BD85-BD180)/100))/2</f>
        <v>1.5323249882173329</v>
      </c>
      <c r="BE137" s="91">
        <f>(PERCENTILE(allraw,(BE133+BE85+BE180)/100)-PERCENTILE(allraw,(BE133+BE85-BE180)/100))/2</f>
        <v>0.9881453654167691</v>
      </c>
      <c r="BF137" s="91" t="e">
        <f>(PERCENTILE(allraw,(BF133+BF85+BF180)/100)-PERCENTILE(allraw,(BF133+BF85-BF180)/100))/2</f>
        <v>#DIV/0!</v>
      </c>
      <c r="BI137" s="79" t="s">
        <v>72</v>
      </c>
      <c r="BV137" s="79" t="s">
        <v>86</v>
      </c>
    </row>
    <row r="139" spans="7:84" ht="25.5" customHeight="1">
      <c r="G139" s="27"/>
      <c r="H139" s="27"/>
      <c r="I139" s="27"/>
      <c r="J139" s="27"/>
      <c r="Y139" s="246" t="s">
        <v>135</v>
      </c>
      <c r="Z139" s="247"/>
      <c r="AA139" s="118" t="str">
        <f>AA23</f>
        <v>Pre</v>
      </c>
      <c r="AB139" s="118" t="str">
        <f>AB23</f>
        <v>Post1</v>
      </c>
      <c r="AC139" s="118" t="str">
        <f>AC23</f>
        <v>Post2</v>
      </c>
      <c r="AH139" s="194" t="s">
        <v>29</v>
      </c>
      <c r="AI139" s="195"/>
      <c r="AJ139" s="118" t="str">
        <f>AJ23</f>
        <v>Post1-Pre</v>
      </c>
      <c r="AK139" s="118" t="str">
        <f>AK23</f>
        <v>Post2-Pre</v>
      </c>
      <c r="AL139" s="118" t="str">
        <f>AL23</f>
        <v>Post2-Post1</v>
      </c>
      <c r="AM139" s="118" t="str">
        <f>AM23</f>
        <v>other effect</v>
      </c>
      <c r="AN139" s="118">
        <f aca="true" t="shared" si="210" ref="AN139:AS139">AN23</f>
        <v>0</v>
      </c>
      <c r="AO139" s="118">
        <f t="shared" si="210"/>
        <v>0</v>
      </c>
      <c r="AP139" s="118">
        <f t="shared" si="210"/>
        <v>0</v>
      </c>
      <c r="AQ139" s="118">
        <f t="shared" si="210"/>
        <v>0</v>
      </c>
      <c r="AR139" s="118">
        <f t="shared" si="210"/>
        <v>0</v>
      </c>
      <c r="AS139" s="118">
        <f t="shared" si="210"/>
        <v>0</v>
      </c>
      <c r="AV139" s="246" t="s">
        <v>135</v>
      </c>
      <c r="AW139" s="247"/>
      <c r="AX139" s="118" t="str">
        <f>AX23</f>
        <v>Pre</v>
      </c>
      <c r="BA139" s="194" t="s">
        <v>29</v>
      </c>
      <c r="BB139" s="195"/>
      <c r="BC139" s="118" t="str">
        <f>BC23</f>
        <v>Post1-Pre</v>
      </c>
      <c r="BD139" s="118" t="str">
        <f>BD23</f>
        <v>Post2-Pre</v>
      </c>
      <c r="BE139" s="118" t="str">
        <f>BE23</f>
        <v>Post2-Post1</v>
      </c>
      <c r="BF139" s="118" t="str">
        <f>BF23</f>
        <v>other effect</v>
      </c>
      <c r="BI139" s="246" t="s">
        <v>135</v>
      </c>
      <c r="BJ139" s="247"/>
      <c r="BK139" s="118" t="str">
        <f>BK23</f>
        <v>Pre</v>
      </c>
      <c r="BN139" s="194" t="s">
        <v>29</v>
      </c>
      <c r="BO139" s="195"/>
      <c r="BP139" s="118" t="str">
        <f>BP23</f>
        <v>Post1-Pre</v>
      </c>
      <c r="BQ139" s="118" t="str">
        <f>BQ23</f>
        <v>Post2-Pre</v>
      </c>
      <c r="BR139" s="118" t="str">
        <f>BR23</f>
        <v>Post2-Post1</v>
      </c>
      <c r="BS139" s="118" t="str">
        <f>BS23</f>
        <v>other effect</v>
      </c>
      <c r="BV139" s="246" t="s">
        <v>135</v>
      </c>
      <c r="BW139" s="247"/>
      <c r="BX139" s="118" t="str">
        <f>BX23</f>
        <v>Pre</v>
      </c>
      <c r="CA139" s="194" t="s">
        <v>29</v>
      </c>
      <c r="CB139" s="195"/>
      <c r="CC139" s="118" t="str">
        <f>CC23</f>
        <v>Post1-Pre</v>
      </c>
      <c r="CD139" s="118" t="str">
        <f>CD23</f>
        <v>Post2-Pre</v>
      </c>
      <c r="CE139" s="118" t="str">
        <f>CE23</f>
        <v>Post2-Post1</v>
      </c>
      <c r="CF139" s="118" t="str">
        <f>CF23</f>
        <v>other effect</v>
      </c>
    </row>
    <row r="140" spans="7:84" ht="12.75">
      <c r="G140" s="27"/>
      <c r="H140" s="27"/>
      <c r="I140" s="27"/>
      <c r="J140" s="27"/>
      <c r="Y140" s="25"/>
      <c r="Z140" s="59" t="s">
        <v>3</v>
      </c>
      <c r="AA140" s="103">
        <f>AA90</f>
        <v>0.8345289861234858</v>
      </c>
      <c r="AB140" s="103">
        <f>AB90</f>
        <v>0.18275484883239768</v>
      </c>
      <c r="AC140" s="103">
        <f>AC90</f>
        <v>0.44445354393163405</v>
      </c>
      <c r="AH140" s="25"/>
      <c r="AI140" s="59" t="s">
        <v>3</v>
      </c>
      <c r="AJ140" s="61">
        <f>AJ90</f>
        <v>0.00033057560396305616</v>
      </c>
      <c r="AK140" s="61">
        <f>AK90</f>
        <v>0.08687286978002953</v>
      </c>
      <c r="AL140" s="61">
        <f>AL90</f>
        <v>0.21611469221393675</v>
      </c>
      <c r="AM140" s="61" t="e">
        <f>AM90</f>
        <v>#DIV/0!</v>
      </c>
      <c r="AN140" s="61" t="e">
        <f aca="true" t="shared" si="211" ref="AN140:AS140">AN90</f>
        <v>#DIV/0!</v>
      </c>
      <c r="AO140" s="61" t="e">
        <f t="shared" si="211"/>
        <v>#DIV/0!</v>
      </c>
      <c r="AP140" s="61" t="e">
        <f t="shared" si="211"/>
        <v>#DIV/0!</v>
      </c>
      <c r="AQ140" s="61" t="e">
        <f t="shared" si="211"/>
        <v>#DIV/0!</v>
      </c>
      <c r="AR140" s="61" t="e">
        <f t="shared" si="211"/>
        <v>#DIV/0!</v>
      </c>
      <c r="AS140" s="61" t="e">
        <f t="shared" si="211"/>
        <v>#DIV/0!</v>
      </c>
      <c r="AV140" s="25"/>
      <c r="AW140" s="59" t="s">
        <v>3</v>
      </c>
      <c r="AX140" s="103">
        <f>AX90</f>
        <v>0.5320126988629059</v>
      </c>
      <c r="BA140" s="25"/>
      <c r="BB140" s="59" t="s">
        <v>3</v>
      </c>
      <c r="BC140" s="103">
        <f>BC90</f>
        <v>0.0020215689722191924</v>
      </c>
      <c r="BD140" s="103">
        <f>BD90</f>
        <v>0.05467258722280609</v>
      </c>
      <c r="BE140" s="103">
        <f>BE90</f>
        <v>0.5471868206151267</v>
      </c>
      <c r="BF140" s="103" t="e">
        <f>BF90</f>
        <v>#DIV/0!</v>
      </c>
      <c r="BI140" s="25"/>
      <c r="BJ140" s="59" t="s">
        <v>3</v>
      </c>
      <c r="BK140" s="103">
        <f>BK90</f>
        <v>0.7867998970085784</v>
      </c>
      <c r="BN140" s="25"/>
      <c r="BO140" s="59" t="s">
        <v>3</v>
      </c>
      <c r="BP140" s="103">
        <f>BP90</f>
        <v>0.0003721981834651524</v>
      </c>
      <c r="BQ140" s="103">
        <f>BQ90</f>
        <v>0.09139599745784338</v>
      </c>
      <c r="BR140" s="103">
        <f>BR90</f>
        <v>0.22997234574166325</v>
      </c>
      <c r="BS140" s="103" t="e">
        <f>BS90</f>
        <v>#DIV/0!</v>
      </c>
      <c r="BV140" s="25"/>
      <c r="BW140" s="59" t="s">
        <v>3</v>
      </c>
      <c r="BX140" s="103">
        <f>BX90</f>
        <v>0.78167374751673</v>
      </c>
      <c r="CA140" s="25"/>
      <c r="CB140" s="59" t="s">
        <v>3</v>
      </c>
      <c r="CC140" s="103">
        <f>CC90</f>
        <v>0.0003792823458503385</v>
      </c>
      <c r="CD140" s="103">
        <f>CD90</f>
        <v>0.09242969857017955</v>
      </c>
      <c r="CE140" s="103">
        <f>CE90</f>
        <v>0.23102413623094864</v>
      </c>
      <c r="CF140" s="103" t="e">
        <f>CF90</f>
        <v>#DIV/0!</v>
      </c>
    </row>
    <row r="141" spans="7:84" ht="12.75">
      <c r="G141" s="27"/>
      <c r="H141" s="27"/>
      <c r="I141" s="27"/>
      <c r="J141" s="27"/>
      <c r="Y141" s="25"/>
      <c r="Z141" s="60" t="s">
        <v>16</v>
      </c>
      <c r="AA141" s="23">
        <f>$E$20</f>
        <v>90</v>
      </c>
      <c r="AB141" s="23">
        <f>$E$20</f>
        <v>90</v>
      </c>
      <c r="AC141" s="23">
        <f>$E$20</f>
        <v>90</v>
      </c>
      <c r="AH141" s="25"/>
      <c r="AI141" s="60" t="s">
        <v>16</v>
      </c>
      <c r="AJ141" s="23">
        <f>$E$20</f>
        <v>90</v>
      </c>
      <c r="AK141" s="23">
        <f>AJ141</f>
        <v>90</v>
      </c>
      <c r="AL141" s="23">
        <f>AK141</f>
        <v>90</v>
      </c>
      <c r="AM141" s="23">
        <f>AL141</f>
        <v>90</v>
      </c>
      <c r="AN141" s="23">
        <f aca="true" t="shared" si="212" ref="AN141:AS141">AM141</f>
        <v>90</v>
      </c>
      <c r="AO141" s="23">
        <f t="shared" si="212"/>
        <v>90</v>
      </c>
      <c r="AP141" s="23">
        <f t="shared" si="212"/>
        <v>90</v>
      </c>
      <c r="AQ141" s="23">
        <f t="shared" si="212"/>
        <v>90</v>
      </c>
      <c r="AR141" s="23">
        <f t="shared" si="212"/>
        <v>90</v>
      </c>
      <c r="AS141" s="23">
        <f t="shared" si="212"/>
        <v>90</v>
      </c>
      <c r="AV141" s="25"/>
      <c r="AW141" s="60" t="s">
        <v>16</v>
      </c>
      <c r="AX141" s="23">
        <f>$E$20</f>
        <v>90</v>
      </c>
      <c r="BA141" s="25"/>
      <c r="BB141" s="60" t="s">
        <v>16</v>
      </c>
      <c r="BC141" s="23">
        <f>$E$20</f>
        <v>90</v>
      </c>
      <c r="BD141" s="23">
        <f>BC141</f>
        <v>90</v>
      </c>
      <c r="BE141" s="23">
        <f>BD141</f>
        <v>90</v>
      </c>
      <c r="BF141" s="23">
        <f>BE141</f>
        <v>90</v>
      </c>
      <c r="BI141" s="25"/>
      <c r="BJ141" s="60" t="s">
        <v>16</v>
      </c>
      <c r="BK141" s="23">
        <f>$E$20</f>
        <v>90</v>
      </c>
      <c r="BN141" s="25"/>
      <c r="BO141" s="60" t="s">
        <v>16</v>
      </c>
      <c r="BP141" s="23">
        <f>$E$20</f>
        <v>90</v>
      </c>
      <c r="BQ141" s="23">
        <f>BP141</f>
        <v>90</v>
      </c>
      <c r="BR141" s="23">
        <f>BQ141</f>
        <v>90</v>
      </c>
      <c r="BS141" s="23">
        <f>BR141</f>
        <v>90</v>
      </c>
      <c r="BV141" s="25"/>
      <c r="BW141" s="60" t="s">
        <v>16</v>
      </c>
      <c r="BX141" s="23">
        <f>$E$20</f>
        <v>90</v>
      </c>
      <c r="CA141" s="25"/>
      <c r="CB141" s="60" t="s">
        <v>16</v>
      </c>
      <c r="CC141" s="23">
        <f>$E$20</f>
        <v>90</v>
      </c>
      <c r="CD141" s="23">
        <f>CC141</f>
        <v>90</v>
      </c>
      <c r="CE141" s="23">
        <f>CD141</f>
        <v>90</v>
      </c>
      <c r="CF141" s="23">
        <f>CE141</f>
        <v>90</v>
      </c>
    </row>
    <row r="142" spans="7:84" ht="12.75" customHeight="1">
      <c r="G142" s="27"/>
      <c r="H142" s="27"/>
      <c r="I142" s="27"/>
      <c r="J142" s="27"/>
      <c r="Y142" s="25"/>
      <c r="Z142" s="30" t="s">
        <v>28</v>
      </c>
      <c r="AA142" s="37">
        <f>AA91</f>
        <v>19</v>
      </c>
      <c r="AB142" s="37">
        <f>AB91</f>
        <v>19</v>
      </c>
      <c r="AC142" s="37">
        <f>AC91</f>
        <v>18</v>
      </c>
      <c r="AH142" s="25"/>
      <c r="AI142" s="30" t="s">
        <v>28</v>
      </c>
      <c r="AJ142" s="37">
        <f>AJ91</f>
        <v>19</v>
      </c>
      <c r="AK142" s="37">
        <f>AK91</f>
        <v>18</v>
      </c>
      <c r="AL142" s="37">
        <f>AL91</f>
        <v>18</v>
      </c>
      <c r="AM142" s="37">
        <f>AM91</f>
        <v>-1</v>
      </c>
      <c r="AN142" s="37">
        <f aca="true" t="shared" si="213" ref="AN142:AS142">AN91</f>
        <v>-1</v>
      </c>
      <c r="AO142" s="37">
        <f t="shared" si="213"/>
        <v>-1</v>
      </c>
      <c r="AP142" s="37">
        <f t="shared" si="213"/>
        <v>-1</v>
      </c>
      <c r="AQ142" s="37">
        <f t="shared" si="213"/>
        <v>-1</v>
      </c>
      <c r="AR142" s="37">
        <f t="shared" si="213"/>
        <v>-1</v>
      </c>
      <c r="AS142" s="37">
        <f t="shared" si="213"/>
        <v>-1</v>
      </c>
      <c r="AV142" s="25"/>
      <c r="AW142" s="30" t="s">
        <v>28</v>
      </c>
      <c r="AX142" s="37">
        <f>AX91</f>
        <v>19</v>
      </c>
      <c r="BA142" s="25"/>
      <c r="BB142" s="30" t="s">
        <v>28</v>
      </c>
      <c r="BC142" s="37">
        <f>BC91</f>
        <v>19</v>
      </c>
      <c r="BD142" s="37">
        <f>BD91</f>
        <v>18</v>
      </c>
      <c r="BE142" s="37">
        <f>BE91</f>
        <v>18</v>
      </c>
      <c r="BF142" s="37">
        <f>BF91</f>
        <v>-1</v>
      </c>
      <c r="BI142" s="25"/>
      <c r="BJ142" s="30" t="s">
        <v>28</v>
      </c>
      <c r="BK142" s="37">
        <f>BK91</f>
        <v>19</v>
      </c>
      <c r="BN142" s="25"/>
      <c r="BO142" s="30" t="s">
        <v>28</v>
      </c>
      <c r="BP142" s="37">
        <f>BP91</f>
        <v>19</v>
      </c>
      <c r="BQ142" s="37">
        <f>BQ91</f>
        <v>18</v>
      </c>
      <c r="BR142" s="37">
        <f>BR91</f>
        <v>18</v>
      </c>
      <c r="BS142" s="37">
        <f>BS91</f>
        <v>-1</v>
      </c>
      <c r="BV142" s="25"/>
      <c r="BW142" s="30" t="s">
        <v>28</v>
      </c>
      <c r="BX142" s="37">
        <f>BX91</f>
        <v>19</v>
      </c>
      <c r="CA142" s="25"/>
      <c r="CB142" s="30" t="s">
        <v>28</v>
      </c>
      <c r="CC142" s="37">
        <f>CC91</f>
        <v>19</v>
      </c>
      <c r="CD142" s="37">
        <f>CD91</f>
        <v>18</v>
      </c>
      <c r="CE142" s="37">
        <f>CE91</f>
        <v>18</v>
      </c>
      <c r="CF142" s="37">
        <f>CF91</f>
        <v>-1</v>
      </c>
    </row>
    <row r="143" spans="7:84" ht="12.75">
      <c r="G143" s="27"/>
      <c r="H143" s="27"/>
      <c r="I143" s="27"/>
      <c r="J143" s="27"/>
      <c r="Y143" s="25"/>
      <c r="Z143" s="46" t="s">
        <v>127</v>
      </c>
      <c r="AA143" s="58">
        <f>AA165/AA155</f>
        <v>0.07213584645486584</v>
      </c>
      <c r="AB143" s="58">
        <f>AB165/AB155</f>
        <v>-0.5230219082430184</v>
      </c>
      <c r="AC143" s="58">
        <f>AC165/AC155</f>
        <v>-0.2681829429781771</v>
      </c>
      <c r="AH143" s="25"/>
      <c r="AI143" s="46" t="s">
        <v>127</v>
      </c>
      <c r="AJ143" s="58">
        <f>AJ165/AJ155</f>
        <v>-0.5951577546978806</v>
      </c>
      <c r="AK143" s="58">
        <f>AK165/AK155</f>
        <v>-0.3624478315405687</v>
      </c>
      <c r="AL143" s="58">
        <f>AL165/AL155</f>
        <v>0.2567513472087347</v>
      </c>
      <c r="AM143" s="58" t="e">
        <f>AM165/AM155</f>
        <v>#DIV/0!</v>
      </c>
      <c r="AN143" s="58" t="e">
        <f aca="true" t="shared" si="214" ref="AN143:AS143">AN165/AN155</f>
        <v>#DIV/0!</v>
      </c>
      <c r="AO143" s="58" t="e">
        <f t="shared" si="214"/>
        <v>#DIV/0!</v>
      </c>
      <c r="AP143" s="58" t="e">
        <f t="shared" si="214"/>
        <v>#DIV/0!</v>
      </c>
      <c r="AQ143" s="58" t="e">
        <f t="shared" si="214"/>
        <v>#DIV/0!</v>
      </c>
      <c r="AR143" s="58" t="e">
        <f t="shared" si="214"/>
        <v>#DIV/0!</v>
      </c>
      <c r="AS143" s="58" t="e">
        <f t="shared" si="214"/>
        <v>#DIV/0!</v>
      </c>
      <c r="AV143" s="25"/>
      <c r="AW143" s="46" t="s">
        <v>127</v>
      </c>
      <c r="AX143" s="58">
        <f>AX165/AX155</f>
        <v>0.19994940336283243</v>
      </c>
      <c r="BA143" s="25"/>
      <c r="BB143" s="73" t="s">
        <v>127</v>
      </c>
      <c r="BC143" s="58">
        <f>BC165/BC155</f>
        <v>-0.49340032628382297</v>
      </c>
      <c r="BD143" s="58">
        <f>BD165/BD155</f>
        <v>-0.3922521237496528</v>
      </c>
      <c r="BE143" s="58">
        <f>BE165/BE155</f>
        <v>0.13461190427077446</v>
      </c>
      <c r="BF143" s="58" t="e">
        <f>BF165/BF155</f>
        <v>#DIV/0!</v>
      </c>
      <c r="BI143" s="25"/>
      <c r="BJ143" s="46" t="s">
        <v>127</v>
      </c>
      <c r="BK143" s="58">
        <f>BK165/BK155</f>
        <v>0.09325836990956375</v>
      </c>
      <c r="BN143" s="25"/>
      <c r="BO143" s="73" t="s">
        <v>127</v>
      </c>
      <c r="BP143" s="58">
        <f>BP165/BK79</f>
        <v>-0.5805683217972376</v>
      </c>
      <c r="BQ143" s="58">
        <f>BQ165/BK79</f>
        <v>-0.3542009379554822</v>
      </c>
      <c r="BR143" s="58">
        <f>BR165/BK79</f>
        <v>0.25105861667131685</v>
      </c>
      <c r="BS143" s="58" t="e">
        <f>BS165/BK79</f>
        <v>#DIV/0!</v>
      </c>
      <c r="BV143" s="25"/>
      <c r="BW143" s="46" t="s">
        <v>127</v>
      </c>
      <c r="BX143" s="58">
        <f>BX165/BX155</f>
        <v>0.09556536709092533</v>
      </c>
      <c r="CA143" s="25"/>
      <c r="CB143" s="73" t="s">
        <v>127</v>
      </c>
      <c r="CC143" s="58">
        <f>CC165/BX79</f>
        <v>-0.5793449670081896</v>
      </c>
      <c r="CD143" s="58">
        <f>CD165/BX79</f>
        <v>-0.35291957818361025</v>
      </c>
      <c r="CE143" s="58">
        <f>CE165/BX79</f>
        <v>0.25116803690485645</v>
      </c>
      <c r="CF143" s="58" t="e">
        <f>CF165/BX79</f>
        <v>#DIV/0!</v>
      </c>
    </row>
    <row r="144" spans="7:84" ht="12.75" customHeight="1">
      <c r="G144" s="27"/>
      <c r="H144" s="27"/>
      <c r="I144" s="27"/>
      <c r="J144" s="27"/>
      <c r="Y144" s="224" t="str">
        <f>CONCATENATE(TEXT($E$20,"0"),"% confidence
limits")</f>
        <v>90% confidence
limits</v>
      </c>
      <c r="Z144" s="50" t="s">
        <v>17</v>
      </c>
      <c r="AA144" s="83">
        <f>AA143-TINV((100-AA141)/100,AA142)*ABS(AA143)/TINV(AA140,AA142)</f>
        <v>-0.516818611532416</v>
      </c>
      <c r="AB144" s="83">
        <f>AB143-TINV((100-AB141)/100,AB142)*ABS(AB143)/TINV(AB140,AB142)</f>
        <v>-1.1770239648560832</v>
      </c>
      <c r="AC144" s="83">
        <f>AC143-TINV((100-AC141)/100,AC142)*ABS(AC143)/TINV(AC140,AC142)</f>
        <v>-0.8629683516906412</v>
      </c>
      <c r="AH144" s="224" t="str">
        <f>CONCATENATE(TEXT($E$20,"0"),"% confidence
limits")</f>
        <v>90% confidence
limits</v>
      </c>
      <c r="AI144" s="50" t="s">
        <v>17</v>
      </c>
      <c r="AJ144" s="83">
        <f>AJ143-TINV((100-AJ141)/100,AJ142)*ABS(AJ143)/TINV(AJ140,AJ142)</f>
        <v>-0.8307327720262472</v>
      </c>
      <c r="AK144" s="83">
        <f>AK143-TINV((100-AK141)/100,AK142)*ABS(AK143)/TINV(AK140,AK142)</f>
        <v>-0.7095087375693424</v>
      </c>
      <c r="AL144" s="83">
        <f>AL143-TINV((100-AL141)/100,AL142)*ABS(AL143)/TINV(AL140,AL142)</f>
        <v>-0.09054054793813637</v>
      </c>
      <c r="AM144" s="83" t="e">
        <f>AM143-TINV((100-AM141)/100,AM142)*ABS(AM143)/TINV(AM140,AM142)</f>
        <v>#DIV/0!</v>
      </c>
      <c r="AN144" s="83" t="e">
        <f aca="true" t="shared" si="215" ref="AN144:AS144">AN143-TINV((100-AN141)/100,AN142)*ABS(AN143)/TINV(AN140,AN142)</f>
        <v>#DIV/0!</v>
      </c>
      <c r="AO144" s="83" t="e">
        <f t="shared" si="215"/>
        <v>#DIV/0!</v>
      </c>
      <c r="AP144" s="83" t="e">
        <f t="shared" si="215"/>
        <v>#DIV/0!</v>
      </c>
      <c r="AQ144" s="83" t="e">
        <f t="shared" si="215"/>
        <v>#DIV/0!</v>
      </c>
      <c r="AR144" s="83" t="e">
        <f t="shared" si="215"/>
        <v>#DIV/0!</v>
      </c>
      <c r="AS144" s="83" t="e">
        <f t="shared" si="215"/>
        <v>#DIV/0!</v>
      </c>
      <c r="AV144" s="224" t="str">
        <f>CONCATENATE(TEXT($E$20,"0"),"% confidence
limits")</f>
        <v>90% confidence
limits</v>
      </c>
      <c r="AW144" s="50" t="s">
        <v>17</v>
      </c>
      <c r="AX144" s="83">
        <f>AX143-TINV((100-AX141)/100,AX142)*ABS(AX143)/TINV(AX140,AX142)</f>
        <v>-0.34319561782562225</v>
      </c>
      <c r="BA144" s="281" t="str">
        <f>CONCATENATE(TEXT($E$20,"0"),"% confidence
limits")</f>
        <v>90% confidence
limits</v>
      </c>
      <c r="BB144" s="50" t="s">
        <v>17</v>
      </c>
      <c r="BC144" s="83">
        <f>BC166/AX79</f>
        <v>-0.7320662891198713</v>
      </c>
      <c r="BD144" s="83">
        <f>BD166/AX79</f>
        <v>-0.7232222849754499</v>
      </c>
      <c r="BE144" s="83">
        <f>BE166/AX79</f>
        <v>-0.24583688986435157</v>
      </c>
      <c r="BF144" s="83" t="e">
        <f>BF166/AX79</f>
        <v>#DIV/0!</v>
      </c>
      <c r="BI144" s="224" t="str">
        <f>CONCATENATE(TEXT($E$20,"0"),"% confidence
limits")</f>
        <v>90% confidence
limits</v>
      </c>
      <c r="BJ144" s="50" t="s">
        <v>17</v>
      </c>
      <c r="BK144" s="83">
        <f>BK143-TINV((100-BK141)/100,BK142)*ABS(BK143)/TINV(BK140,BK142)</f>
        <v>-0.49458278742641953</v>
      </c>
      <c r="BN144" s="258" t="str">
        <f>CONCATENATE(TEXT($E$20,"0"),"% confidence
limits")</f>
        <v>90% confidence
limits</v>
      </c>
      <c r="BO144" s="50" t="s">
        <v>17</v>
      </c>
      <c r="BP144" s="83">
        <f>BP166/BK79</f>
        <v>-0.813126408493424</v>
      </c>
      <c r="BQ144" s="83">
        <f>BQ166/BK79</f>
        <v>-0.6986077313756709</v>
      </c>
      <c r="BR144" s="83">
        <f>BR166/BK79</f>
        <v>-0.09930612782971497</v>
      </c>
      <c r="BS144" s="83" t="e">
        <f>BS166/BK79</f>
        <v>#DIV/0!</v>
      </c>
      <c r="BV144" s="224" t="str">
        <f>CONCATENATE(TEXT($E$20,"0"),"% confidence
limits")</f>
        <v>90% confidence
limits</v>
      </c>
      <c r="BW144" s="50" t="s">
        <v>17</v>
      </c>
      <c r="BX144" s="83">
        <f>BX143-TINV((100-BX141)/100,BX142)*ABS(BX143)/TINV(BX140,BX142)</f>
        <v>-0.4922913511711746</v>
      </c>
      <c r="CA144" s="258" t="str">
        <f>CONCATENATE(TEXT($E$20,"0"),"% confidence
limits")</f>
        <v>90% confidence
limits</v>
      </c>
      <c r="CB144" s="50" t="s">
        <v>17</v>
      </c>
      <c r="CC144" s="83">
        <f>CC166/BX79</f>
        <v>-0.811883359471195</v>
      </c>
      <c r="CD144" s="83">
        <f>CD166/BX79</f>
        <v>-0.6972644983286287</v>
      </c>
      <c r="CE144" s="83">
        <f>CE166/BX79</f>
        <v>-0.10017394183604028</v>
      </c>
      <c r="CF144" s="83" t="e">
        <f>CF166/BX79</f>
        <v>#DIV/0!</v>
      </c>
    </row>
    <row r="145" spans="7:84" ht="24">
      <c r="G145" s="27"/>
      <c r="H145" s="27"/>
      <c r="I145" s="27"/>
      <c r="J145" s="27"/>
      <c r="Y145" s="225"/>
      <c r="Z145" s="50" t="s">
        <v>18</v>
      </c>
      <c r="AA145" s="84">
        <f>AA143+TINV((100-AA141)/100,AA142)*ABS(AA143)/TINV(AA140,AA142)</f>
        <v>0.6610903044421477</v>
      </c>
      <c r="AB145" s="84">
        <f>AB143+TINV((100-AB141)/100,AB142)*ABS(AB143)/TINV(AB140,AB142)</f>
        <v>0.13098014837004635</v>
      </c>
      <c r="AC145" s="84">
        <f>AC143+TINV((100-AC141)/100,AC142)*ABS(AC143)/TINV(AC140,AC142)</f>
        <v>0.32660246573428714</v>
      </c>
      <c r="AH145" s="225"/>
      <c r="AI145" s="50" t="s">
        <v>18</v>
      </c>
      <c r="AJ145" s="84">
        <f>AJ143+TINV((100-AJ141)/100,AJ142)*ABS(AJ143)/TINV(AJ140,AJ142)</f>
        <v>-0.35958273736951396</v>
      </c>
      <c r="AK145" s="84">
        <f>AK143+TINV((100-AK141)/100,AK142)*ABS(AK143)/TINV(AK140,AK142)</f>
        <v>-0.015386925511794991</v>
      </c>
      <c r="AL145" s="84">
        <f>AL143+TINV((100-AL141)/100,AL142)*ABS(AL143)/TINV(AL140,AL142)</f>
        <v>0.6040432423556058</v>
      </c>
      <c r="AM145" s="84" t="e">
        <f>AM143+TINV((100-AM141)/100,AM142)*ABS(AM143)/TINV(AM140,AM142)</f>
        <v>#DIV/0!</v>
      </c>
      <c r="AN145" s="84" t="e">
        <f aca="true" t="shared" si="216" ref="AN145:AS145">AN143+TINV((100-AN141)/100,AN142)*ABS(AN143)/TINV(AN140,AN142)</f>
        <v>#DIV/0!</v>
      </c>
      <c r="AO145" s="84" t="e">
        <f t="shared" si="216"/>
        <v>#DIV/0!</v>
      </c>
      <c r="AP145" s="84" t="e">
        <f t="shared" si="216"/>
        <v>#DIV/0!</v>
      </c>
      <c r="AQ145" s="84" t="e">
        <f t="shared" si="216"/>
        <v>#DIV/0!</v>
      </c>
      <c r="AR145" s="84" t="e">
        <f t="shared" si="216"/>
        <v>#DIV/0!</v>
      </c>
      <c r="AS145" s="84" t="e">
        <f t="shared" si="216"/>
        <v>#DIV/0!</v>
      </c>
      <c r="AV145" s="225"/>
      <c r="AW145" s="50" t="s">
        <v>18</v>
      </c>
      <c r="AX145" s="84">
        <f>AX143+TINV((100-AX141)/100,AX142)*ABS(AX143)/TINV(AX140,AX142)</f>
        <v>0.743094424551287</v>
      </c>
      <c r="BA145" s="282"/>
      <c r="BB145" s="50" t="s">
        <v>18</v>
      </c>
      <c r="BC145" s="84">
        <f>BC167/AX79</f>
        <v>-0.25473436344777467</v>
      </c>
      <c r="BD145" s="84">
        <f>BD167/AX79</f>
        <v>-0.06128196252385568</v>
      </c>
      <c r="BE145" s="84">
        <f>BE167/AX79</f>
        <v>0.5150606984059005</v>
      </c>
      <c r="BF145" s="84" t="e">
        <f>BF167/AX79</f>
        <v>#DIV/0!</v>
      </c>
      <c r="BI145" s="225"/>
      <c r="BJ145" s="50" t="s">
        <v>18</v>
      </c>
      <c r="BK145" s="84">
        <f>BK143+TINV((100-BK141)/100,BK142)*ABS(BK143)/TINV(BK140,BK142)</f>
        <v>0.681099527245547</v>
      </c>
      <c r="BN145" s="259"/>
      <c r="BO145" s="50" t="s">
        <v>18</v>
      </c>
      <c r="BP145" s="84">
        <f>BP167/BK79</f>
        <v>-0.3480102351010511</v>
      </c>
      <c r="BQ145" s="84">
        <f>BQ167/BK79</f>
        <v>-0.0097941445352935</v>
      </c>
      <c r="BR145" s="84">
        <f>BR167/BK79</f>
        <v>0.6014233611723487</v>
      </c>
      <c r="BS145" s="84" t="e">
        <f>BS167/BK79</f>
        <v>#DIV/0!</v>
      </c>
      <c r="BV145" s="225"/>
      <c r="BW145" s="50" t="s">
        <v>18</v>
      </c>
      <c r="BX145" s="84">
        <f>BX143+TINV((100-BX141)/100,BX142)*ABS(BX143)/TINV(BX140,BX142)</f>
        <v>0.6834220853530253</v>
      </c>
      <c r="CA145" s="259"/>
      <c r="CB145" s="50" t="s">
        <v>18</v>
      </c>
      <c r="CC145" s="84">
        <f>CC167/BX79</f>
        <v>-0.3468065745451841</v>
      </c>
      <c r="CD145" s="84">
        <f>CD167/BX79</f>
        <v>-0.008574658038591866</v>
      </c>
      <c r="CE145" s="84">
        <f>CE167/BX79</f>
        <v>0.6025100156457532</v>
      </c>
      <c r="CF145" s="84" t="e">
        <f>CF167/BX79</f>
        <v>#DIV/0!</v>
      </c>
    </row>
    <row r="146" spans="7:84" ht="14.25">
      <c r="G146" s="88"/>
      <c r="H146" s="88"/>
      <c r="I146" s="88"/>
      <c r="J146" s="88"/>
      <c r="Y146" s="226"/>
      <c r="Z146" s="219" t="s">
        <v>19</v>
      </c>
      <c r="AA146" s="92">
        <f>(AA145-AA144)/2</f>
        <v>0.5889544579872819</v>
      </c>
      <c r="AB146" s="92">
        <f>(AB145-AB144)/2</f>
        <v>0.6540020566130648</v>
      </c>
      <c r="AC146" s="92">
        <f>(AC145-AC144)/2</f>
        <v>0.5947854087124642</v>
      </c>
      <c r="AH146" s="226"/>
      <c r="AI146" s="219" t="s">
        <v>19</v>
      </c>
      <c r="AJ146" s="92">
        <f>(AJ145-AJ144)/2</f>
        <v>0.2355750173283666</v>
      </c>
      <c r="AK146" s="92">
        <f>(AK145-AK144)/2</f>
        <v>0.3470609060287737</v>
      </c>
      <c r="AL146" s="92">
        <f>(AL145-AL144)/2</f>
        <v>0.3472918951468711</v>
      </c>
      <c r="AM146" s="92" t="e">
        <f>(AM145-AM144)/2</f>
        <v>#DIV/0!</v>
      </c>
      <c r="AN146" s="92" t="e">
        <f aca="true" t="shared" si="217" ref="AN146:AS146">(AN145-AN144)/2</f>
        <v>#DIV/0!</v>
      </c>
      <c r="AO146" s="92" t="e">
        <f t="shared" si="217"/>
        <v>#DIV/0!</v>
      </c>
      <c r="AP146" s="92" t="e">
        <f t="shared" si="217"/>
        <v>#DIV/0!</v>
      </c>
      <c r="AQ146" s="92" t="e">
        <f t="shared" si="217"/>
        <v>#DIV/0!</v>
      </c>
      <c r="AR146" s="92" t="e">
        <f t="shared" si="217"/>
        <v>#DIV/0!</v>
      </c>
      <c r="AS146" s="92" t="e">
        <f t="shared" si="217"/>
        <v>#DIV/0!</v>
      </c>
      <c r="AV146" s="226"/>
      <c r="AW146" s="62" t="s">
        <v>19</v>
      </c>
      <c r="AX146" s="92">
        <f>(AX145-AX144)/2</f>
        <v>0.5431450211884546</v>
      </c>
      <c r="BA146" s="283"/>
      <c r="BB146" s="219" t="s">
        <v>19</v>
      </c>
      <c r="BC146" s="82">
        <f>BC168/AX79</f>
        <v>0.23866596283604832</v>
      </c>
      <c r="BD146" s="82">
        <f>BD168/AX79</f>
        <v>0.33097016122579714</v>
      </c>
      <c r="BE146" s="82">
        <f>BE168/AX79</f>
        <v>0.38044879413512606</v>
      </c>
      <c r="BF146" s="82" t="e">
        <f>BF168/AX79</f>
        <v>#DIV/0!</v>
      </c>
      <c r="BI146" s="226"/>
      <c r="BJ146" s="219" t="s">
        <v>19</v>
      </c>
      <c r="BK146" s="92">
        <f>(BK145-BK144)/2</f>
        <v>0.5878411573359833</v>
      </c>
      <c r="BN146" s="260"/>
      <c r="BO146" s="219" t="s">
        <v>19</v>
      </c>
      <c r="BP146" s="82">
        <f>BP168/BK79</f>
        <v>0.2325580866961864</v>
      </c>
      <c r="BQ146" s="82">
        <f>BQ168/BK79</f>
        <v>0.3444067934201887</v>
      </c>
      <c r="BR146" s="82">
        <f>BR168/BK79</f>
        <v>0.35036474450103183</v>
      </c>
      <c r="BS146" s="82" t="e">
        <f>BS168/BK79</f>
        <v>#DIV/0!</v>
      </c>
      <c r="BV146" s="226"/>
      <c r="BW146" s="219" t="s">
        <v>19</v>
      </c>
      <c r="BX146" s="92">
        <f>(BX145-BX144)/2</f>
        <v>0.5878567182621</v>
      </c>
      <c r="CA146" s="260"/>
      <c r="CB146" s="219" t="s">
        <v>19</v>
      </c>
      <c r="CC146" s="82">
        <f>CC168/BX79</f>
        <v>0.23253839246300545</v>
      </c>
      <c r="CD146" s="82">
        <f>CD168/BX79</f>
        <v>0.3443449201450184</v>
      </c>
      <c r="CE146" s="82">
        <f>CE168/BX79</f>
        <v>0.35134197874089673</v>
      </c>
      <c r="CF146" s="82" t="e">
        <f>CF168/BX79</f>
        <v>#DIV/0!</v>
      </c>
    </row>
    <row r="147" spans="7:84" ht="12.75" customHeight="1">
      <c r="G147" s="88"/>
      <c r="H147" s="88"/>
      <c r="I147" s="88"/>
      <c r="J147" s="88"/>
      <c r="Y147" s="241" t="s">
        <v>69</v>
      </c>
      <c r="Z147" s="18" t="s">
        <v>22</v>
      </c>
      <c r="AA147" s="161">
        <f>AJ147</f>
        <v>0.2</v>
      </c>
      <c r="AB147" s="161">
        <f>AK147</f>
        <v>0.2</v>
      </c>
      <c r="AC147" s="161">
        <f>AL147</f>
        <v>0.2</v>
      </c>
      <c r="AH147" s="251" t="s">
        <v>20</v>
      </c>
      <c r="AI147" s="18" t="s">
        <v>22</v>
      </c>
      <c r="AJ147" s="160">
        <v>0.2</v>
      </c>
      <c r="AK147" s="54">
        <f>AJ147</f>
        <v>0.2</v>
      </c>
      <c r="AL147" s="54">
        <f>AK147</f>
        <v>0.2</v>
      </c>
      <c r="AM147" s="54">
        <f>AL147</f>
        <v>0.2</v>
      </c>
      <c r="AN147" s="54">
        <f aca="true" t="shared" si="218" ref="AN147:AS147">AM147</f>
        <v>0.2</v>
      </c>
      <c r="AO147" s="54">
        <f t="shared" si="218"/>
        <v>0.2</v>
      </c>
      <c r="AP147" s="54">
        <f t="shared" si="218"/>
        <v>0.2</v>
      </c>
      <c r="AQ147" s="54">
        <f t="shared" si="218"/>
        <v>0.2</v>
      </c>
      <c r="AR147" s="54">
        <f t="shared" si="218"/>
        <v>0.2</v>
      </c>
      <c r="AS147" s="54">
        <f t="shared" si="218"/>
        <v>0.2</v>
      </c>
      <c r="AV147" s="241" t="s">
        <v>69</v>
      </c>
      <c r="AW147" s="18" t="s">
        <v>22</v>
      </c>
      <c r="AX147" s="161">
        <f>BC147</f>
        <v>0.2</v>
      </c>
      <c r="BA147" s="276" t="s">
        <v>20</v>
      </c>
      <c r="BB147" s="99" t="s">
        <v>22</v>
      </c>
      <c r="BC147" s="160">
        <v>0.2</v>
      </c>
      <c r="BD147" s="54">
        <f>BC147</f>
        <v>0.2</v>
      </c>
      <c r="BE147" s="54">
        <f>BD147</f>
        <v>0.2</v>
      </c>
      <c r="BF147" s="54">
        <f>BE147</f>
        <v>0.2</v>
      </c>
      <c r="BI147" s="241" t="s">
        <v>69</v>
      </c>
      <c r="BJ147" s="18" t="s">
        <v>22</v>
      </c>
      <c r="BK147" s="144">
        <f>BP147</f>
        <v>0.2</v>
      </c>
      <c r="BN147" s="251" t="s">
        <v>20</v>
      </c>
      <c r="BO147" s="99" t="s">
        <v>22</v>
      </c>
      <c r="BP147" s="52">
        <v>0.2</v>
      </c>
      <c r="BQ147" s="52">
        <f>BP147</f>
        <v>0.2</v>
      </c>
      <c r="BR147" s="52">
        <f>BQ147</f>
        <v>0.2</v>
      </c>
      <c r="BS147" s="52">
        <f>BR147</f>
        <v>0.2</v>
      </c>
      <c r="BV147" s="241" t="s">
        <v>69</v>
      </c>
      <c r="BW147" s="18" t="s">
        <v>22</v>
      </c>
      <c r="BX147" s="144">
        <f>CC147</f>
        <v>0.2</v>
      </c>
      <c r="CA147" s="251" t="s">
        <v>20</v>
      </c>
      <c r="CB147" s="99" t="s">
        <v>22</v>
      </c>
      <c r="CC147" s="52">
        <v>0.2</v>
      </c>
      <c r="CD147" s="52">
        <f>CC147</f>
        <v>0.2</v>
      </c>
      <c r="CE147" s="52">
        <f>CD147</f>
        <v>0.2</v>
      </c>
      <c r="CF147" s="52">
        <f>CE147</f>
        <v>0.2</v>
      </c>
    </row>
    <row r="148" spans="7:84" ht="12.75">
      <c r="G148" s="88"/>
      <c r="H148" s="88"/>
      <c r="I148" s="88"/>
      <c r="J148" s="88"/>
      <c r="Y148" s="242"/>
      <c r="Z148" s="17" t="s">
        <v>23</v>
      </c>
      <c r="AA148" s="54">
        <f>-AA147</f>
        <v>-0.2</v>
      </c>
      <c r="AB148" s="54">
        <f>-AB147</f>
        <v>-0.2</v>
      </c>
      <c r="AC148" s="54">
        <f>-AC147</f>
        <v>-0.2</v>
      </c>
      <c r="AH148" s="252"/>
      <c r="AI148" s="17" t="s">
        <v>23</v>
      </c>
      <c r="AJ148" s="160">
        <f>-AJ147</f>
        <v>-0.2</v>
      </c>
      <c r="AK148" s="54">
        <f>-AK147</f>
        <v>-0.2</v>
      </c>
      <c r="AL148" s="54">
        <f>-AL147</f>
        <v>-0.2</v>
      </c>
      <c r="AM148" s="54">
        <f>-AM147</f>
        <v>-0.2</v>
      </c>
      <c r="AN148" s="54">
        <f aca="true" t="shared" si="219" ref="AN148:AS148">-AN147</f>
        <v>-0.2</v>
      </c>
      <c r="AO148" s="54">
        <f t="shared" si="219"/>
        <v>-0.2</v>
      </c>
      <c r="AP148" s="54">
        <f t="shared" si="219"/>
        <v>-0.2</v>
      </c>
      <c r="AQ148" s="54">
        <f t="shared" si="219"/>
        <v>-0.2</v>
      </c>
      <c r="AR148" s="54">
        <f t="shared" si="219"/>
        <v>-0.2</v>
      </c>
      <c r="AS148" s="54">
        <f t="shared" si="219"/>
        <v>-0.2</v>
      </c>
      <c r="AV148" s="242"/>
      <c r="AW148" s="17" t="s">
        <v>23</v>
      </c>
      <c r="AX148" s="54">
        <f>-AX147</f>
        <v>-0.2</v>
      </c>
      <c r="BA148" s="277"/>
      <c r="BB148" s="100" t="s">
        <v>23</v>
      </c>
      <c r="BC148" s="160">
        <f>-BC147</f>
        <v>-0.2</v>
      </c>
      <c r="BD148" s="54">
        <f>-BD147</f>
        <v>-0.2</v>
      </c>
      <c r="BE148" s="54">
        <f>-BE147</f>
        <v>-0.2</v>
      </c>
      <c r="BF148" s="54">
        <f>-BF147</f>
        <v>-0.2</v>
      </c>
      <c r="BI148" s="242"/>
      <c r="BJ148" s="17" t="s">
        <v>23</v>
      </c>
      <c r="BK148" s="52">
        <f>-BK147</f>
        <v>-0.2</v>
      </c>
      <c r="BN148" s="252"/>
      <c r="BO148" s="100" t="s">
        <v>23</v>
      </c>
      <c r="BP148" s="52">
        <f>-BP147</f>
        <v>-0.2</v>
      </c>
      <c r="BQ148" s="52">
        <f>-BQ147</f>
        <v>-0.2</v>
      </c>
      <c r="BR148" s="52">
        <f>-BR147</f>
        <v>-0.2</v>
      </c>
      <c r="BS148" s="52">
        <f>-BS147</f>
        <v>-0.2</v>
      </c>
      <c r="BV148" s="242"/>
      <c r="BW148" s="17" t="s">
        <v>23</v>
      </c>
      <c r="BX148" s="52">
        <f>-BX147</f>
        <v>-0.2</v>
      </c>
      <c r="CA148" s="252"/>
      <c r="CB148" s="100" t="s">
        <v>23</v>
      </c>
      <c r="CC148" s="52">
        <f>-CC147</f>
        <v>-0.2</v>
      </c>
      <c r="CD148" s="52">
        <f>-CD147</f>
        <v>-0.2</v>
      </c>
      <c r="CE148" s="52">
        <f>-CE147</f>
        <v>-0.2</v>
      </c>
      <c r="CF148" s="52">
        <f>-CF147</f>
        <v>-0.2</v>
      </c>
    </row>
    <row r="149" spans="7:84" ht="12.75" customHeight="1">
      <c r="G149" s="88"/>
      <c r="H149" s="88"/>
      <c r="I149" s="88"/>
      <c r="J149" s="88"/>
      <c r="Y149" s="231" t="s">
        <v>24</v>
      </c>
      <c r="Z149" s="234" t="s">
        <v>22</v>
      </c>
      <c r="AA149" s="97">
        <f>IF(ISERROR(TDIST((AA147-AA143)/ABS(AA143)*TINV(AA140,AA142),AA142,1)),1-TDIST((AA143-AA147)/ABS(AA143)*TINV(AA140,AA142),AA142,1),TDIST((AA147-AA143)/ABS(AA143)*TINV(AA140,AA142),AA142,1))*100</f>
        <v>35.576030875739335</v>
      </c>
      <c r="AB149" s="97">
        <f>IF(ISERROR(TDIST((AB147-AB143)/ABS(AB143)*TINV(AB140,AB142),AB142,1)),1-TDIST((AB143-AB147)/ABS(AB143)*TINV(AB140,AB142),AB142,1),TDIST((AB147-AB143)/ABS(AB143)*TINV(AB140,AB142),AB142,1))*100</f>
        <v>3.5563969160846858</v>
      </c>
      <c r="AC149" s="97">
        <f>IF(ISERROR(TDIST((AC147-AC143)/ABS(AC143)*TINV(AC140,AC142),AC142,1)),1-TDIST((AC143-AC147)/ABS(AC143)*TINV(AC140,AC142),AC142,1),TDIST((AC147-AC143)/ABS(AC143)*TINV(AC140,AC142),AC142,1))*100</f>
        <v>9.454259038630703</v>
      </c>
      <c r="AH149" s="231" t="s">
        <v>24</v>
      </c>
      <c r="AI149" s="234" t="s">
        <v>22</v>
      </c>
      <c r="AJ149" s="97">
        <f>IF(ISERROR(TDIST((AJ147-AJ143)/ABS(AJ143)*TINV(AJ140,AJ142),AJ142,1)),1-TDIST((AJ143-AJ147)/ABS(AJ143)*TINV(AJ140,AJ142),AJ142,1),TDIST((AJ147-AJ143)/ABS(AJ143)*TINV(AJ140,AJ142),AJ142,1))*100</f>
        <v>0.0006363063080644341</v>
      </c>
      <c r="AK149" s="97">
        <f>IF(ISERROR(TDIST((AK147-AK143)/ABS(AK143)*TINV(AK140,AK142),AK142,1)),1-TDIST((AK143-AK147)/ABS(AK143)*TINV(AK140,AK142),AK142,1),TDIST((AK147-AK143)/ABS(AK143)*TINV(AK140,AK142),AK142,1))*100</f>
        <v>0.5790015696159099</v>
      </c>
      <c r="AL149" s="97">
        <f>IF(ISERROR(TDIST((AL147-AL143)/ABS(AL143)*TINV(AL140,AL142),AL142,1)),1-TDIST((AL143-AL147)/ABS(AL143)*TINV(AL140,AL142),AL142,1),TDIST((AL147-AL143)/ABS(AL143)*TINV(AL140,AL142),AL142,1))*100</f>
        <v>60.993486407716226</v>
      </c>
      <c r="AM149" s="97" t="e">
        <f>IF(ISERROR(TDIST((AM147-AM143)/ABS(AM143)*TINV(AM140,AM142),AM142,1)),1-TDIST((AM143-AM147)/ABS(AM143)*TINV(AM140,AM142),AM142,1),TDIST((AM147-AM143)/ABS(AM143)*TINV(AM140,AM142),AM142,1))*100</f>
        <v>#DIV/0!</v>
      </c>
      <c r="AN149" s="97" t="e">
        <f aca="true" t="shared" si="220" ref="AN149:AS149">IF(ISERROR(TDIST((AN147-AN143)/ABS(AN143)*TINV(AN140,AN142),AN142,1)),1-TDIST((AN143-AN147)/ABS(AN143)*TINV(AN140,AN142),AN142,1),TDIST((AN147-AN143)/ABS(AN143)*TINV(AN140,AN142),AN142,1))*100</f>
        <v>#DIV/0!</v>
      </c>
      <c r="AO149" s="97" t="e">
        <f t="shared" si="220"/>
        <v>#DIV/0!</v>
      </c>
      <c r="AP149" s="97" t="e">
        <f t="shared" si="220"/>
        <v>#DIV/0!</v>
      </c>
      <c r="AQ149" s="97" t="e">
        <f t="shared" si="220"/>
        <v>#DIV/0!</v>
      </c>
      <c r="AR149" s="97" t="e">
        <f t="shared" si="220"/>
        <v>#DIV/0!</v>
      </c>
      <c r="AS149" s="97" t="e">
        <f t="shared" si="220"/>
        <v>#DIV/0!</v>
      </c>
      <c r="AV149" s="231" t="s">
        <v>24</v>
      </c>
      <c r="AW149" s="234" t="s">
        <v>22</v>
      </c>
      <c r="AX149" s="97">
        <f>IF(ISERROR(TDIST((AX147-AX143)/ABS(AX143)*TINV(AX140,AX142),AX142,1)),1-TDIST((AX143-AX147)/ABS(AX143)*TINV(AX140,AX142),AX142,1),TDIST((AX147-AX143)/ABS(AX143)*TINV(AX140,AX142),AX142,1))*100</f>
        <v>49.993657914239456</v>
      </c>
      <c r="BA149" s="278" t="s">
        <v>24</v>
      </c>
      <c r="BB149" s="284" t="s">
        <v>22</v>
      </c>
      <c r="BC149" s="97">
        <f>IF(ISERROR(TDIST((BC147-BC143)/ABS(BC143)*TINV(BC140,BC142),BC142,1)),1-TDIST((BC143-BC147)/ABS(BC143)*TINV(BC140,BC142),BC142,1),TDIST((BC147-BC143)/ABS(BC143)*TINV(BC140,BC142),BC142,1))*100</f>
        <v>0.0037704051865584624</v>
      </c>
      <c r="BD149" s="97">
        <f>IF(ISERROR(TDIST((BD147-BD143)/ABS(BD143)*TINV(BD140,BD142),BD142,1)),1-TDIST((BD143-BD147)/ABS(BD143)*TINV(BD140,BD142),BD142,1),TDIST((BD147-BD143)/ABS(BD143)*TINV(BD140,BD142),BD142,1))*100</f>
        <v>0.30694062430653174</v>
      </c>
      <c r="BE149" s="97">
        <f>IF(ISERROR(TDIST((BE147-BE143)/ABS(BE143)*TINV(BE140,BE142),BE142,1)),1-TDIST((BE143-BE147)/ABS(BE143)*TINV(BE140,BE142),BE142,1),TDIST((BE147-BE143)/ABS(BE143)*TINV(BE140,BE142),BE142,1))*100</f>
        <v>38.45446010496526</v>
      </c>
      <c r="BF149" s="97" t="e">
        <f>IF(ISERROR(TDIST((BF147-BF143)/ABS(BF143)*TINV(BF140,BF142),BF142,1)),1-TDIST((BF143-BF147)/ABS(BF143)*TINV(BF140,BF142),BF142,1),TDIST((BF147-BF143)/ABS(BF143)*TINV(BF140,BF142),BF142,1))*100</f>
        <v>#DIV/0!</v>
      </c>
      <c r="BI149" s="231" t="s">
        <v>24</v>
      </c>
      <c r="BJ149" s="234" t="s">
        <v>22</v>
      </c>
      <c r="BK149" s="97">
        <f>IF(ISERROR(TDIST((BK147-BK143)/ABS(BK143)*TINV(BK140,BK142),BK142,1)),1-TDIST((BK143-BK147)/ABS(BK143)*TINV(BK140,BK142),BK142,1),TDIST((BK147-BK143)/ABS(BK143)*TINV(BK140,BK142),BK142,1))*100</f>
        <v>37.84787926852091</v>
      </c>
      <c r="BN149" s="231" t="s">
        <v>24</v>
      </c>
      <c r="BO149" s="234" t="s">
        <v>22</v>
      </c>
      <c r="BP149" s="97">
        <f>IF(ISERROR(TDIST((BP147-BP143)/ABS(BP143)*TINV(BP140,BP142),BP142,1)),1-TDIST((BP143-BP147)/ABS(BP143)*TINV(BP140,BP142),BP142,1),TDIST((BP147-BP143)/ABS(BP143)*TINV(BP140,BP142),BP142,1))*100</f>
        <v>0.0006826279207679479</v>
      </c>
      <c r="BQ149" s="97">
        <f>IF(ISERROR(TDIST((BQ147-BQ143)/ABS(BQ143)*TINV(BQ140,BQ142),BQ142,1)),1-TDIST((BQ143-BQ147)/ABS(BQ143)*TINV(BQ140,BQ142),BQ142,1),TDIST((BQ147-BQ143)/ABS(BQ143)*TINV(BQ140,BQ142),BQ142,1))*100</f>
        <v>0.6041821686373673</v>
      </c>
      <c r="BR149" s="97">
        <f>IF(ISERROR(TDIST((BR147-BR143)/ABS(BR143)*TINV(BR140,BR142),BR142,1)),1-TDIST((BR143-BR147)/ABS(BR143)*TINV(BR140,BR142),BR142,1),TDIST((BR147-BR143)/ABS(BR143)*TINV(BR140,BR142),BR142,1))*100</f>
        <v>59.83201884371301</v>
      </c>
      <c r="BS149" s="97" t="e">
        <f>IF(ISERROR(TDIST((BS147-BS143)/ABS(BS143)*TINV(BS140,BS142),BS142,1)),1-TDIST((BS143-BS147)/ABS(BS143)*TINV(BS140,BS142),BS142,1),TDIST((BS147-BS143)/ABS(BS143)*TINV(BS140,BS142),BS142,1))*100</f>
        <v>#DIV/0!</v>
      </c>
      <c r="BV149" s="231" t="s">
        <v>24</v>
      </c>
      <c r="BW149" s="234" t="s">
        <v>22</v>
      </c>
      <c r="BX149" s="97">
        <f>IF(ISERROR(TDIST((BX147-BX143)/ABS(BX143)*TINV(BX140,BX142),BX142,1)),1-TDIST((BX143-BX147)/ABS(BX143)*TINV(BX140,BX142),BX142,1),TDIST((BX147-BX143)/ABS(BX143)*TINV(BX140,BX142),BX142,1))*100</f>
        <v>38.10217532248974</v>
      </c>
      <c r="CA149" s="231" t="s">
        <v>24</v>
      </c>
      <c r="CB149" s="234" t="s">
        <v>22</v>
      </c>
      <c r="CC149" s="97">
        <f>IF(ISERROR(TDIST((CC147-CC143)/ABS(CC143)*TINV(CC140,CC142),CC142,1)),1-TDIST((CC143-CC147)/ABS(CC143)*TINV(CC140,CC142),CC142,1),TDIST((CC147-CC143)/ABS(CC143)*TINV(CC140,CC142),CC142,1))*100</f>
        <v>0.0006953596739706815</v>
      </c>
      <c r="CD149" s="97">
        <f>IF(ISERROR(TDIST((CD147-CD143)/ABS(CD143)*TINV(CD140,CD142),CD142,1)),1-TDIST((CD143-CD147)/ABS(CD143)*TINV(CD140,CD142),CD142,1),TDIST((CD147-CD143)/ABS(CD143)*TINV(CD140,CD142),CD142,1))*100</f>
        <v>0.6119281538225215</v>
      </c>
      <c r="CE149" s="97">
        <f>IF(ISERROR(TDIST((CE147-CE143)/ABS(CE143)*TINV(CE140,CE142),CE142,1)),1-TDIST((CE143-CE147)/ABS(CE143)*TINV(CE140,CE142),CE142,1),TDIST((CE147-CE143)/ABS(CE143)*TINV(CE140,CE142),CE142,1))*100</f>
        <v>59.82582410738607</v>
      </c>
      <c r="CF149" s="97" t="e">
        <f>IF(ISERROR(TDIST((CF147-CF143)/ABS(CF143)*TINV(CF140,CF142),CF142,1)),1-TDIST((CF143-CF147)/ABS(CF143)*TINV(CF140,CF142),CF142,1),TDIST((CF147-CF143)/ABS(CF143)*TINV(CF140,CF142),CF142,1))*100</f>
        <v>#DIV/0!</v>
      </c>
    </row>
    <row r="150" spans="7:84" ht="29.25">
      <c r="G150" s="88"/>
      <c r="H150" s="88"/>
      <c r="I150" s="88"/>
      <c r="J150" s="88"/>
      <c r="Y150" s="232"/>
      <c r="Z150" s="235"/>
      <c r="AA150" s="24" t="str">
        <f>IF(AA149&lt;1,"almost certainly not",IF(AA149&lt;5,"very unlikely",IF(AA149&lt;25,"unlikely, probably not",IF(AA149&lt;75,"possibly, may (not)",IF(AA149&lt;95,"likely, probable",IF(AA149&lt;99,"very likely","almost certainly"))))))</f>
        <v>possibly, may (not)</v>
      </c>
      <c r="AB150" s="24" t="str">
        <f>IF(AB149&lt;1,"almost certainly not",IF(AB149&lt;5,"very unlikely",IF(AB149&lt;25,"unlikely, probably not",IF(AB149&lt;75,"possibly, may (not)",IF(AB149&lt;95,"likely, probable",IF(AB149&lt;99,"very likely","almost certainly"))))))</f>
        <v>very unlikely</v>
      </c>
      <c r="AC150" s="24" t="str">
        <f>IF(AC149&lt;1,"almost certainly not",IF(AC149&lt;5,"very unlikely",IF(AC149&lt;25,"unlikely, probably not",IF(AC149&lt;75,"possibly, may (not)",IF(AC149&lt;95,"likely, probable",IF(AC149&lt;99,"very likely","almost certainly"))))))</f>
        <v>unlikely, probably not</v>
      </c>
      <c r="AH150" s="232"/>
      <c r="AI150" s="235"/>
      <c r="AJ150" s="24" t="str">
        <f>IF(AJ149&lt;1,"almost certainly not",IF(AJ149&lt;5,"very unlikely",IF(AJ149&lt;25,"unlikely, probably not",IF(AJ149&lt;75,"possibly, may (not)",IF(AJ149&lt;95,"likely, probable",IF(AJ149&lt;99,"very likely","almost certainly"))))))</f>
        <v>almost certainly not</v>
      </c>
      <c r="AK150" s="24" t="str">
        <f>IF(AK149&lt;1,"almost certainly not",IF(AK149&lt;5,"very unlikely",IF(AK149&lt;25,"unlikely, probably not",IF(AK149&lt;75,"possibly, may (not)",IF(AK149&lt;95,"likely, probable",IF(AK149&lt;99,"very likely","almost certainly"))))))</f>
        <v>almost certainly not</v>
      </c>
      <c r="AL150" s="24" t="str">
        <f>IF(AL149&lt;1,"almost certainly not",IF(AL149&lt;5,"very unlikely",IF(AL149&lt;25,"unlikely, probably not",IF(AL149&lt;75,"possibly, may (not)",IF(AL149&lt;95,"likely, probable",IF(AL149&lt;99,"very likely","almost certainly"))))))</f>
        <v>possibly, may (not)</v>
      </c>
      <c r="AM150" s="24" t="e">
        <f>IF(AM149&lt;1,"almost certainly not",IF(AM149&lt;5,"very unlikely",IF(AM149&lt;25,"unlikely, probably not",IF(AM149&lt;75,"possibly, may (not)",IF(AM149&lt;95,"likely, probable",IF(AM149&lt;99,"very likely","almost certainly"))))))</f>
        <v>#DIV/0!</v>
      </c>
      <c r="AN150" s="24" t="e">
        <f aca="true" t="shared" si="221" ref="AN150:AS150">IF(AN149&lt;1,"almost certainly not",IF(AN149&lt;5,"very unlikely",IF(AN149&lt;25,"unlikely, probably not",IF(AN149&lt;75,"possibly, may (not)",IF(AN149&lt;95,"likely, probable",IF(AN149&lt;99,"very likely","almost certainly"))))))</f>
        <v>#DIV/0!</v>
      </c>
      <c r="AO150" s="24" t="e">
        <f t="shared" si="221"/>
        <v>#DIV/0!</v>
      </c>
      <c r="AP150" s="24" t="e">
        <f t="shared" si="221"/>
        <v>#DIV/0!</v>
      </c>
      <c r="AQ150" s="24" t="e">
        <f t="shared" si="221"/>
        <v>#DIV/0!</v>
      </c>
      <c r="AR150" s="24" t="e">
        <f t="shared" si="221"/>
        <v>#DIV/0!</v>
      </c>
      <c r="AS150" s="24" t="e">
        <f t="shared" si="221"/>
        <v>#DIV/0!</v>
      </c>
      <c r="AV150" s="232"/>
      <c r="AW150" s="235"/>
      <c r="AX150" s="24" t="str">
        <f>IF(AX149&lt;1,"almost certainly not",IF(AX149&lt;5,"very unlikely",IF(AX149&lt;25,"unlikely, probably not",IF(AX149&lt;75,"possibly, may (not)",IF(AX149&lt;95,"likely, probable",IF(AX149&lt;99,"very likely","almost certainly"))))))</f>
        <v>possibly, may (not)</v>
      </c>
      <c r="BA150" s="279"/>
      <c r="BB150" s="285"/>
      <c r="BC150" s="24" t="str">
        <f>IF(BC149&lt;1,"almost certainly not",IF(BC149&lt;5,"very unlikely",IF(BC149&lt;25,"unlikely, probably not",IF(BC149&lt;75,"possibly, may (not)",IF(BC149&lt;95,"likely, probable",IF(BC149&lt;99,"very likely","almost certainly"))))))</f>
        <v>almost certainly not</v>
      </c>
      <c r="BD150" s="24" t="str">
        <f>IF(BD149&lt;1,"almost certainly not",IF(BD149&lt;5,"very unlikely",IF(BD149&lt;25,"unlikely, probably not",IF(BD149&lt;75,"possibly, may (not)",IF(BD149&lt;95,"likely, probable",IF(BD149&lt;99,"very likely","almost certainly"))))))</f>
        <v>almost certainly not</v>
      </c>
      <c r="BE150" s="24" t="str">
        <f>IF(BE149&lt;1,"almost certainly not",IF(BE149&lt;5,"very unlikely",IF(BE149&lt;25,"unlikely, probably not",IF(BE149&lt;75,"possibly, may (not)",IF(BE149&lt;95,"likely, probable",IF(BE149&lt;99,"very likely","almost certainly"))))))</f>
        <v>possibly, may (not)</v>
      </c>
      <c r="BF150" s="24" t="e">
        <f>IF(BF149&lt;1,"almost certainly not",IF(BF149&lt;5,"very unlikely",IF(BF149&lt;25,"unlikely, probably not",IF(BF149&lt;75,"possibly, may (not)",IF(BF149&lt;95,"likely, probable",IF(BF149&lt;99,"very likely","almost certainly"))))))</f>
        <v>#DIV/0!</v>
      </c>
      <c r="BI150" s="232"/>
      <c r="BJ150" s="235"/>
      <c r="BK150" s="24" t="str">
        <f>IF(BK149&lt;1,"almost certainly not",IF(BK149&lt;5,"very unlikely",IF(BK149&lt;25,"unlikely, probably not",IF(BK149&lt;75,"possibly, may (not)",IF(BK149&lt;95,"likely, probable",IF(BK149&lt;99,"very likely","almost certainly"))))))</f>
        <v>possibly, may (not)</v>
      </c>
      <c r="BN150" s="232"/>
      <c r="BO150" s="235"/>
      <c r="BP150" s="24" t="str">
        <f>IF(BP149&lt;1,"almost certainly not",IF(BP149&lt;5,"very unlikely",IF(BP149&lt;25,"unlikely, probably not",IF(BP149&lt;75,"possibly, may (not)",IF(BP149&lt;95,"likely, probable",IF(BP149&lt;99,"very likely","almost certainly"))))))</f>
        <v>almost certainly not</v>
      </c>
      <c r="BQ150" s="24" t="str">
        <f>IF(BQ149&lt;1,"almost certainly not",IF(BQ149&lt;5,"very unlikely",IF(BQ149&lt;25,"unlikely, probably not",IF(BQ149&lt;75,"possibly, may (not)",IF(BQ149&lt;95,"likely, probable",IF(BQ149&lt;99,"very likely","almost certainly"))))))</f>
        <v>almost certainly not</v>
      </c>
      <c r="BR150" s="24" t="str">
        <f>IF(BR149&lt;1,"almost certainly not",IF(BR149&lt;5,"very unlikely",IF(BR149&lt;25,"unlikely, probably not",IF(BR149&lt;75,"possibly, may (not)",IF(BR149&lt;95,"likely, probable",IF(BR149&lt;99,"very likely","almost certainly"))))))</f>
        <v>possibly, may (not)</v>
      </c>
      <c r="BS150" s="24" t="e">
        <f>IF(BS149&lt;1,"almost certainly not",IF(BS149&lt;5,"very unlikely",IF(BS149&lt;25,"unlikely, probably not",IF(BS149&lt;75,"possibly, may (not)",IF(BS149&lt;95,"likely, probable",IF(BS149&lt;99,"very likely","almost certainly"))))))</f>
        <v>#DIV/0!</v>
      </c>
      <c r="BV150" s="232"/>
      <c r="BW150" s="235"/>
      <c r="BX150" s="24" t="str">
        <f>IF(BX149&lt;1,"almost certainly not",IF(BX149&lt;5,"very unlikely",IF(BX149&lt;25,"unlikely, probably not",IF(BX149&lt;75,"possibly, may (not)",IF(BX149&lt;95,"likely, probable",IF(BX149&lt;99,"very likely","almost certainly"))))))</f>
        <v>possibly, may (not)</v>
      </c>
      <c r="CA150" s="232"/>
      <c r="CB150" s="235"/>
      <c r="CC150" s="24" t="str">
        <f>IF(CC149&lt;1,"almost certainly not",IF(CC149&lt;5,"very unlikely",IF(CC149&lt;25,"unlikely, probably not",IF(CC149&lt;75,"possibly, may (not)",IF(CC149&lt;95,"likely, probable",IF(CC149&lt;99,"very likely","almost certainly"))))))</f>
        <v>almost certainly not</v>
      </c>
      <c r="CD150" s="24" t="str">
        <f>IF(CD149&lt;1,"almost certainly not",IF(CD149&lt;5,"very unlikely",IF(CD149&lt;25,"unlikely, probably not",IF(CD149&lt;75,"possibly, may (not)",IF(CD149&lt;95,"likely, probable",IF(CD149&lt;99,"very likely","almost certainly"))))))</f>
        <v>almost certainly not</v>
      </c>
      <c r="CE150" s="24" t="str">
        <f>IF(CE149&lt;1,"almost certainly not",IF(CE149&lt;5,"very unlikely",IF(CE149&lt;25,"unlikely, probably not",IF(CE149&lt;75,"possibly, may (not)",IF(CE149&lt;95,"likely, probable",IF(CE149&lt;99,"very likely","almost certainly"))))))</f>
        <v>possibly, may (not)</v>
      </c>
      <c r="CF150" s="24" t="e">
        <f>IF(CF149&lt;1,"almost certainly not",IF(CF149&lt;5,"very unlikely",IF(CF149&lt;25,"unlikely, probably not",IF(CF149&lt;75,"possibly, may (not)",IF(CF149&lt;95,"likely, probable",IF(CF149&lt;99,"very likely","almost certainly"))))))</f>
        <v>#DIV/0!</v>
      </c>
    </row>
    <row r="151" spans="7:84" ht="12.75">
      <c r="G151" s="88"/>
      <c r="H151" s="88"/>
      <c r="I151" s="88"/>
      <c r="J151" s="88"/>
      <c r="Y151" s="232"/>
      <c r="Z151" s="236" t="s">
        <v>21</v>
      </c>
      <c r="AA151" s="97">
        <f>100-AA149-AA153</f>
        <v>42.71492591945591</v>
      </c>
      <c r="AB151" s="97">
        <f>100-AB149-AB153</f>
        <v>16.629590493983343</v>
      </c>
      <c r="AC151" s="97">
        <f>100-AC149-AC153</f>
        <v>32.77874844462548</v>
      </c>
      <c r="AH151" s="232"/>
      <c r="AI151" s="236" t="s">
        <v>21</v>
      </c>
      <c r="AJ151" s="97">
        <f>100-AJ149-AJ153</f>
        <v>0.457818496161849</v>
      </c>
      <c r="AK151" s="97">
        <f>100-AK149-AK153</f>
        <v>20.800566088505605</v>
      </c>
      <c r="AL151" s="97">
        <f>100-AL149-AL153</f>
        <v>37.25789179547445</v>
      </c>
      <c r="AM151" s="97" t="e">
        <f>100-AM149-AM153</f>
        <v>#DIV/0!</v>
      </c>
      <c r="AN151" s="97" t="e">
        <f aca="true" t="shared" si="222" ref="AN151:AS151">100-AN149-AN153</f>
        <v>#DIV/0!</v>
      </c>
      <c r="AO151" s="97" t="e">
        <f t="shared" si="222"/>
        <v>#DIV/0!</v>
      </c>
      <c r="AP151" s="97" t="e">
        <f t="shared" si="222"/>
        <v>#DIV/0!</v>
      </c>
      <c r="AQ151" s="97" t="e">
        <f t="shared" si="222"/>
        <v>#DIV/0!</v>
      </c>
      <c r="AR151" s="97" t="e">
        <f t="shared" si="222"/>
        <v>#DIV/0!</v>
      </c>
      <c r="AS151" s="97" t="e">
        <f t="shared" si="222"/>
        <v>#DIV/0!</v>
      </c>
      <c r="AV151" s="232"/>
      <c r="AW151" s="236" t="s">
        <v>21</v>
      </c>
      <c r="AX151" s="97">
        <f>100-AX149-AX153</f>
        <v>39.09214260555416</v>
      </c>
      <c r="BA151" s="279"/>
      <c r="BB151" s="286" t="s">
        <v>21</v>
      </c>
      <c r="BC151" s="97">
        <f>100-BC149-BC153</f>
        <v>2.3393919399782135</v>
      </c>
      <c r="BD151" s="97">
        <f>100-BD149-BD153</f>
        <v>16.050720271145252</v>
      </c>
      <c r="BE151" s="97">
        <f>100-BE149-BE153</f>
        <v>54.315430555444756</v>
      </c>
      <c r="BF151" s="97" t="e">
        <f>100-BF149-BF153</f>
        <v>#DIV/0!</v>
      </c>
      <c r="BI151" s="232"/>
      <c r="BJ151" s="236" t="s">
        <v>21</v>
      </c>
      <c r="BK151" s="97">
        <f>100-BK149-BK153</f>
        <v>42.19685810699332</v>
      </c>
      <c r="BN151" s="232"/>
      <c r="BO151" s="256" t="s">
        <v>21</v>
      </c>
      <c r="BP151" s="97">
        <f>100-BP149-BP153</f>
        <v>0.5347552567593397</v>
      </c>
      <c r="BQ151" s="97">
        <f>100-BQ149-BQ153</f>
        <v>21.775874132821954</v>
      </c>
      <c r="BR151" s="97">
        <f>100-BR149-BR153</f>
        <v>38.2415011183051</v>
      </c>
      <c r="BS151" s="97" t="e">
        <f>100-BS149-BS153</f>
        <v>#DIV/0!</v>
      </c>
      <c r="BV151" s="232"/>
      <c r="BW151" s="236" t="s">
        <v>21</v>
      </c>
      <c r="BX151" s="97">
        <f>100-BX149-BX153</f>
        <v>42.12336804849147</v>
      </c>
      <c r="CA151" s="232"/>
      <c r="CB151" s="256" t="s">
        <v>21</v>
      </c>
      <c r="CC151" s="97">
        <f>100-CC149-CC153</f>
        <v>0.5451976876961879</v>
      </c>
      <c r="CD151" s="97">
        <f>100-CD149-CD153</f>
        <v>21.950230203057842</v>
      </c>
      <c r="CE151" s="97">
        <f>100-CE149-CE153</f>
        <v>38.225703251085164</v>
      </c>
      <c r="CF151" s="97" t="e">
        <f>100-CF149-CF153</f>
        <v>#DIV/0!</v>
      </c>
    </row>
    <row r="152" spans="7:84" ht="29.25">
      <c r="G152" s="88"/>
      <c r="H152" s="88"/>
      <c r="I152" s="88"/>
      <c r="J152" s="88"/>
      <c r="K152" s="79" t="s">
        <v>4</v>
      </c>
      <c r="Y152" s="232"/>
      <c r="Z152" s="237"/>
      <c r="AA152" s="24" t="str">
        <f>IF(AA151&lt;1,"almost certainly not",IF(AA151&lt;5,"very unlikely",IF(AA151&lt;25,"unlikely, probably not",IF(AA151&lt;75,"possibly, may (not)",IF(AA151&lt;95,"likely, probable",IF(AA151&lt;99,"very likely","almost certainly"))))))</f>
        <v>possibly, may (not)</v>
      </c>
      <c r="AB152" s="24" t="str">
        <f>IF(AB151&lt;1,"almost certainly not",IF(AB151&lt;5,"very unlikely",IF(AB151&lt;25,"unlikely, probably not",IF(AB151&lt;75,"possibly, may (not)",IF(AB151&lt;95,"likely, probable",IF(AB151&lt;99,"very likely","almost certainly"))))))</f>
        <v>unlikely, probably not</v>
      </c>
      <c r="AC152" s="24" t="str">
        <f>IF(AC151&lt;1,"almost certainly not",IF(AC151&lt;5,"very unlikely",IF(AC151&lt;25,"unlikely, probably not",IF(AC151&lt;75,"possibly, may (not)",IF(AC151&lt;95,"likely, probable",IF(AC151&lt;99,"very likely","almost certainly"))))))</f>
        <v>possibly, may (not)</v>
      </c>
      <c r="AH152" s="232"/>
      <c r="AI152" s="237"/>
      <c r="AJ152" s="24" t="str">
        <f>IF(AJ151&lt;1,"almost certainly not",IF(AJ151&lt;5,"very unlikely",IF(AJ151&lt;25,"unlikely, probably not",IF(AJ151&lt;75,"possibly, may (not)",IF(AJ151&lt;95,"likely, probable",IF(AJ151&lt;99,"very likely","almost certainly"))))))</f>
        <v>almost certainly not</v>
      </c>
      <c r="AK152" s="24" t="str">
        <f>IF(AK151&lt;1,"almost certainly not",IF(AK151&lt;5,"very unlikely",IF(AK151&lt;25,"unlikely, probably not",IF(AK151&lt;75,"possibly, may (not)",IF(AK151&lt;95,"likely, probable",IF(AK151&lt;99,"very likely","almost certainly"))))))</f>
        <v>unlikely, probably not</v>
      </c>
      <c r="AL152" s="24" t="str">
        <f>IF(AL151&lt;1,"almost certainly not",IF(AL151&lt;5,"very unlikely",IF(AL151&lt;25,"unlikely, probably not",IF(AL151&lt;75,"possibly, may (not)",IF(AL151&lt;95,"likely, probable",IF(AL151&lt;99,"very likely","almost certainly"))))))</f>
        <v>possibly, may (not)</v>
      </c>
      <c r="AM152" s="24" t="e">
        <f>IF(AM151&lt;1,"almost certainly not",IF(AM151&lt;5,"very unlikely",IF(AM151&lt;25,"unlikely, probably not",IF(AM151&lt;75,"possibly, may (not)",IF(AM151&lt;95,"likely, probable",IF(AM151&lt;99,"very likely","almost certainly"))))))</f>
        <v>#DIV/0!</v>
      </c>
      <c r="AN152" s="24" t="e">
        <f aca="true" t="shared" si="223" ref="AN152:AS152">IF(AN151&lt;1,"almost certainly not",IF(AN151&lt;5,"very unlikely",IF(AN151&lt;25,"unlikely, probably not",IF(AN151&lt;75,"possibly, may (not)",IF(AN151&lt;95,"likely, probable",IF(AN151&lt;99,"very likely","almost certainly"))))))</f>
        <v>#DIV/0!</v>
      </c>
      <c r="AO152" s="24" t="e">
        <f t="shared" si="223"/>
        <v>#DIV/0!</v>
      </c>
      <c r="AP152" s="24" t="e">
        <f t="shared" si="223"/>
        <v>#DIV/0!</v>
      </c>
      <c r="AQ152" s="24" t="e">
        <f t="shared" si="223"/>
        <v>#DIV/0!</v>
      </c>
      <c r="AR152" s="24" t="e">
        <f t="shared" si="223"/>
        <v>#DIV/0!</v>
      </c>
      <c r="AS152" s="24" t="e">
        <f t="shared" si="223"/>
        <v>#DIV/0!</v>
      </c>
      <c r="AV152" s="232"/>
      <c r="AW152" s="237"/>
      <c r="AX152" s="24" t="str">
        <f>IF(AX151&lt;1,"almost certainly not",IF(AX151&lt;5,"very unlikely",IF(AX151&lt;25,"unlikely, probably not",IF(AX151&lt;75,"possibly, may (not)",IF(AX151&lt;95,"likely, probable",IF(AX151&lt;99,"very likely","almost certainly"))))))</f>
        <v>possibly, may (not)</v>
      </c>
      <c r="BA152" s="279"/>
      <c r="BB152" s="287"/>
      <c r="BC152" s="24" t="str">
        <f>IF(BC151&lt;1,"almost certainly not",IF(BC151&lt;5,"very unlikely",IF(BC151&lt;25,"unlikely, probably not",IF(BC151&lt;75,"possibly, may (not)",IF(BC151&lt;95,"likely, probable",IF(BC151&lt;99,"very likely","almost certainly"))))))</f>
        <v>very unlikely</v>
      </c>
      <c r="BD152" s="24" t="str">
        <f>IF(BD151&lt;1,"almost certainly not",IF(BD151&lt;5,"very unlikely",IF(BD151&lt;25,"unlikely, probably not",IF(BD151&lt;75,"possibly, may (not)",IF(BD151&lt;95,"likely, probable",IF(BD151&lt;99,"very likely","almost certainly"))))))</f>
        <v>unlikely, probably not</v>
      </c>
      <c r="BE152" s="24" t="str">
        <f>IF(BE151&lt;1,"almost certainly not",IF(BE151&lt;5,"very unlikely",IF(BE151&lt;25,"unlikely, probably not",IF(BE151&lt;75,"possibly, may (not)",IF(BE151&lt;95,"likely, probable",IF(BE151&lt;99,"very likely","almost certainly"))))))</f>
        <v>possibly, may (not)</v>
      </c>
      <c r="BF152" s="24" t="e">
        <f>IF(BF151&lt;1,"almost certainly not",IF(BF151&lt;5,"very unlikely",IF(BF151&lt;25,"unlikely, probably not",IF(BF151&lt;75,"possibly, may (not)",IF(BF151&lt;95,"likely, probable",IF(BF151&lt;99,"very likely","almost certainly"))))))</f>
        <v>#DIV/0!</v>
      </c>
      <c r="BI152" s="232"/>
      <c r="BJ152" s="237"/>
      <c r="BK152" s="24" t="str">
        <f>IF(BK151&lt;1,"almost certainly not",IF(BK151&lt;5,"very unlikely",IF(BK151&lt;25,"unlikely, probably not",IF(BK151&lt;75,"possibly, may (not)",IF(BK151&lt;95,"likely, probable",IF(BK151&lt;99,"very likely","almost certainly"))))))</f>
        <v>possibly, may (not)</v>
      </c>
      <c r="BN152" s="232"/>
      <c r="BO152" s="257"/>
      <c r="BP152" s="24" t="str">
        <f>IF(BP151&lt;1,"almost certainly not",IF(BP151&lt;5,"very unlikely",IF(BP151&lt;25,"unlikely, probably not",IF(BP151&lt;75,"possibly, may (not)",IF(BP151&lt;95,"likely, probable",IF(BP151&lt;99,"very likely","almost certainly"))))))</f>
        <v>almost certainly not</v>
      </c>
      <c r="BQ152" s="24" t="str">
        <f>IF(BQ151&lt;1,"almost certainly not",IF(BQ151&lt;5,"very unlikely",IF(BQ151&lt;25,"unlikely, probably not",IF(BQ151&lt;75,"possibly, may (not)",IF(BQ151&lt;95,"likely, probable",IF(BQ151&lt;99,"very likely","almost certainly"))))))</f>
        <v>unlikely, probably not</v>
      </c>
      <c r="BR152" s="24" t="str">
        <f>IF(BR151&lt;1,"almost certainly not",IF(BR151&lt;5,"very unlikely",IF(BR151&lt;25,"unlikely, probably not",IF(BR151&lt;75,"possibly, may (not)",IF(BR151&lt;95,"likely, probable",IF(BR151&lt;99,"very likely","almost certainly"))))))</f>
        <v>possibly, may (not)</v>
      </c>
      <c r="BS152" s="24" t="e">
        <f>IF(BS151&lt;1,"almost certainly not",IF(BS151&lt;5,"very unlikely",IF(BS151&lt;25,"unlikely, probably not",IF(BS151&lt;75,"possibly, may (not)",IF(BS151&lt;95,"likely, probable",IF(BS151&lt;99,"very likely","almost certainly"))))))</f>
        <v>#DIV/0!</v>
      </c>
      <c r="BV152" s="232"/>
      <c r="BW152" s="237"/>
      <c r="BX152" s="24" t="str">
        <f>IF(BX151&lt;1,"almost certainly not",IF(BX151&lt;5,"very unlikely",IF(BX151&lt;25,"unlikely, probably not",IF(BX151&lt;75,"possibly, may (not)",IF(BX151&lt;95,"likely, probable",IF(BX151&lt;99,"very likely","almost certainly"))))))</f>
        <v>possibly, may (not)</v>
      </c>
      <c r="CA152" s="232"/>
      <c r="CB152" s="257"/>
      <c r="CC152" s="24" t="str">
        <f>IF(CC151&lt;1,"almost certainly not",IF(CC151&lt;5,"very unlikely",IF(CC151&lt;25,"unlikely, probably not",IF(CC151&lt;75,"possibly, may (not)",IF(CC151&lt;95,"likely, probable",IF(CC151&lt;99,"very likely","almost certainly"))))))</f>
        <v>almost certainly not</v>
      </c>
      <c r="CD152" s="24" t="str">
        <f>IF(CD151&lt;1,"almost certainly not",IF(CD151&lt;5,"very unlikely",IF(CD151&lt;25,"unlikely, probably not",IF(CD151&lt;75,"possibly, may (not)",IF(CD151&lt;95,"likely, probable",IF(CD151&lt;99,"very likely","almost certainly"))))))</f>
        <v>unlikely, probably not</v>
      </c>
      <c r="CE152" s="24" t="str">
        <f>IF(CE151&lt;1,"almost certainly not",IF(CE151&lt;5,"very unlikely",IF(CE151&lt;25,"unlikely, probably not",IF(CE151&lt;75,"possibly, may (not)",IF(CE151&lt;95,"likely, probable",IF(CE151&lt;99,"very likely","almost certainly"))))))</f>
        <v>possibly, may (not)</v>
      </c>
      <c r="CF152" s="24" t="e">
        <f>IF(CF151&lt;1,"almost certainly not",IF(CF151&lt;5,"very unlikely",IF(CF151&lt;25,"unlikely, probably not",IF(CF151&lt;75,"possibly, may (not)",IF(CF151&lt;95,"likely, probable",IF(CF151&lt;99,"very likely","almost certainly"))))))</f>
        <v>#DIV/0!</v>
      </c>
    </row>
    <row r="153" spans="7:84" ht="12.75">
      <c r="G153" s="88"/>
      <c r="H153" s="88"/>
      <c r="I153" s="88"/>
      <c r="J153" s="88"/>
      <c r="Y153" s="232"/>
      <c r="Z153" s="238" t="s">
        <v>23</v>
      </c>
      <c r="AA153" s="97">
        <f>IF(ISERROR(TDIST((AA148-AA143)/ABS(AA143)*TINV(AA140,AA142),AA142,1)),TDIST((AA143-AA148)/ABS(AA143)*TINV(AA140,AA142),AA142,1),1-TDIST((AA148-AA143)/ABS(AA143)*TINV(AA140,AA142),AA142,1))*100</f>
        <v>21.70904320480476</v>
      </c>
      <c r="AB153" s="97">
        <f>IF(ISERROR(TDIST((AB148-AB143)/ABS(AB143)*TINV(AB140,AB142),AB142,1)),TDIST((AB143-AB148)/ABS(AB143)*TINV(AB140,AB142),AB142,1),1-TDIST((AB148-AB143)/ABS(AB143)*TINV(AB140,AB142),AB142,1))*100</f>
        <v>79.81401258993198</v>
      </c>
      <c r="AC153" s="97">
        <f>IF(ISERROR(TDIST((AC148-AC143)/ABS(AC143)*TINV(AC140,AC142),AC142,1)),TDIST((AC143-AC148)/ABS(AC143)*TINV(AC140,AC142),AC142,1),1-TDIST((AC148-AC143)/ABS(AC143)*TINV(AC140,AC142),AC142,1))*100</f>
        <v>57.76699251674381</v>
      </c>
      <c r="AH153" s="232"/>
      <c r="AI153" s="238" t="s">
        <v>23</v>
      </c>
      <c r="AJ153" s="97">
        <f>IF(ISERROR(TDIST((AJ148-AJ143)/ABS(AJ143)*TINV(AJ140,AJ142),AJ142,1)),TDIST((AJ143-AJ148)/ABS(AJ143)*TINV(AJ140,AJ142),AJ142,1),1-TDIST((AJ148-AJ143)/ABS(AJ143)*TINV(AJ140,AJ142),AJ142,1))*100</f>
        <v>99.54154519753008</v>
      </c>
      <c r="AK153" s="97">
        <f>IF(ISERROR(TDIST((AK148-AK143)/ABS(AK143)*TINV(AK140,AK142),AK142,1)),TDIST((AK143-AK148)/ABS(AK143)*TINV(AK140,AK142),AK142,1),1-TDIST((AK148-AK143)/ABS(AK143)*TINV(AK140,AK142),AK142,1))*100</f>
        <v>78.62043234187848</v>
      </c>
      <c r="AL153" s="97">
        <f>IF(ISERROR(TDIST((AL148-AL143)/ABS(AL143)*TINV(AL140,AL142),AL142,1)),TDIST((AL143-AL148)/ABS(AL143)*TINV(AL140,AL142),AL142,1),1-TDIST((AL148-AL143)/ABS(AL143)*TINV(AL140,AL142),AL142,1))*100</f>
        <v>1.7486217968093247</v>
      </c>
      <c r="AM153" s="97" t="e">
        <f>IF(ISERROR(TDIST((AM148-AM143)/ABS(AM143)*TINV(AM140,AM142),AM142,1)),TDIST((AM143-AM148)/ABS(AM143)*TINV(AM140,AM142),AM142,1),1-TDIST((AM148-AM143)/ABS(AM143)*TINV(AM140,AM142),AM142,1))*100</f>
        <v>#DIV/0!</v>
      </c>
      <c r="AN153" s="97" t="e">
        <f aca="true" t="shared" si="224" ref="AN153:AS153">IF(ISERROR(TDIST((AN148-AN143)/ABS(AN143)*TINV(AN140,AN142),AN142,1)),TDIST((AN143-AN148)/ABS(AN143)*TINV(AN140,AN142),AN142,1),1-TDIST((AN148-AN143)/ABS(AN143)*TINV(AN140,AN142),AN142,1))*100</f>
        <v>#DIV/0!</v>
      </c>
      <c r="AO153" s="97" t="e">
        <f t="shared" si="224"/>
        <v>#DIV/0!</v>
      </c>
      <c r="AP153" s="97" t="e">
        <f t="shared" si="224"/>
        <v>#DIV/0!</v>
      </c>
      <c r="AQ153" s="97" t="e">
        <f t="shared" si="224"/>
        <v>#DIV/0!</v>
      </c>
      <c r="AR153" s="97" t="e">
        <f t="shared" si="224"/>
        <v>#DIV/0!</v>
      </c>
      <c r="AS153" s="97" t="e">
        <f t="shared" si="224"/>
        <v>#DIV/0!</v>
      </c>
      <c r="AV153" s="232"/>
      <c r="AW153" s="238" t="s">
        <v>23</v>
      </c>
      <c r="AX153" s="97">
        <f>IF(ISERROR(TDIST((AX148-AX143)/ABS(AX143)*TINV(AX140,AX142),AX142,1)),TDIST((AX143-AX148)/ABS(AX143)*TINV(AX140,AX142),AX142,1),1-TDIST((AX148-AX143)/ABS(AX143)*TINV(AX140,AX142),AX142,1))*100</f>
        <v>10.914199480206383</v>
      </c>
      <c r="BA153" s="279"/>
      <c r="BB153" s="288" t="s">
        <v>23</v>
      </c>
      <c r="BC153" s="97">
        <f>IF(ISERROR(TDIST((BC148-BC143)/ABS(BC143)*TINV(BC140,BC142),BC142,1)),TDIST((BC143-BC148)/ABS(BC143)*TINV(BC140,BC142),BC142,1),1-TDIST((BC148-BC143)/ABS(BC143)*TINV(BC140,BC142),BC142,1))*100</f>
        <v>97.65683765483523</v>
      </c>
      <c r="BD153" s="97">
        <f>IF(ISERROR(TDIST((BD148-BD143)/ABS(BD143)*TINV(BD140,BD142),BD142,1)),TDIST((BD143-BD148)/ABS(BD143)*TINV(BD140,BD142),BD142,1),1-TDIST((BD148-BD143)/ABS(BD143)*TINV(BD140,BD142),BD142,1))*100</f>
        <v>83.64233910454821</v>
      </c>
      <c r="BE153" s="97">
        <f>IF(ISERROR(TDIST((BE148-BE143)/ABS(BE143)*TINV(BE140,BE142),BE142,1)),TDIST((BE143-BE148)/ABS(BE143)*TINV(BE140,BE142),BE142,1),1-TDIST((BE148-BE143)/ABS(BE143)*TINV(BE140,BE142),BE142,1))*100</f>
        <v>7.230109339589985</v>
      </c>
      <c r="BF153" s="97" t="e">
        <f>IF(ISERROR(TDIST((BF148-BF143)/ABS(BF143)*TINV(BF140,BF142),BF142,1)),TDIST((BF143-BF148)/ABS(BF143)*TINV(BF140,BF142),BF142,1),1-TDIST((BF148-BF143)/ABS(BF143)*TINV(BF140,BF142),BF142,1))*100</f>
        <v>#DIV/0!</v>
      </c>
      <c r="BI153" s="232"/>
      <c r="BJ153" s="238" t="s">
        <v>23</v>
      </c>
      <c r="BK153" s="97">
        <f>IF(ISERROR(TDIST((BK148-BK143)/ABS(BK143)*TINV(BK140,BK142),BK142,1)),TDIST((BK143-BK148)/ABS(BK143)*TINV(BK140,BK142),BK142,1),1-TDIST((BK148-BK143)/ABS(BK143)*TINV(BK140,BK142),BK142,1))*100</f>
        <v>19.95526262448577</v>
      </c>
      <c r="BN153" s="232"/>
      <c r="BO153" s="238" t="s">
        <v>23</v>
      </c>
      <c r="BP153" s="97">
        <f>IF(ISERROR(TDIST((BP148-BP143)/ABS(BP143)*TINV(BP140,BP142),BP142,1)),TDIST((BP143-BP148)/ABS(BP143)*TINV(BP140,BP142),BP142,1),1-TDIST((BP148-BP143)/ABS(BP143)*TINV(BP140,BP142),BP142,1))*100</f>
        <v>99.4645621153199</v>
      </c>
      <c r="BQ153" s="97">
        <f>IF(ISERROR(TDIST((BQ148-BQ143)/ABS(BQ143)*TINV(BQ140,BQ142),BQ142,1)),TDIST((BQ143-BQ148)/ABS(BQ143)*TINV(BQ140,BQ142),BQ142,1),1-TDIST((BQ148-BQ143)/ABS(BQ143)*TINV(BQ140,BQ142),BQ142,1))*100</f>
        <v>77.61994369854068</v>
      </c>
      <c r="BR153" s="97">
        <f>IF(ISERROR(TDIST((BR148-BR143)/ABS(BR143)*TINV(BR140,BR142),BR142,1)),TDIST((BR143-BR148)/ABS(BR143)*TINV(BR140,BR142),BR142,1),1-TDIST((BR148-BR143)/ABS(BR143)*TINV(BR140,BR142),BR142,1))*100</f>
        <v>1.926480037981889</v>
      </c>
      <c r="BS153" s="97" t="e">
        <f>IF(ISERROR(TDIST((BS148-BS143)/ABS(BS143)*TINV(BS140,BS142),BS142,1)),TDIST((BS143-BS148)/ABS(BS143)*TINV(BS140,BS142),BS142,1),1-TDIST((BS148-BS143)/ABS(BS143)*TINV(BS140,BS142),BS142,1))*100</f>
        <v>#DIV/0!</v>
      </c>
      <c r="BV153" s="232"/>
      <c r="BW153" s="238" t="s">
        <v>23</v>
      </c>
      <c r="BX153" s="97">
        <f>IF(ISERROR(TDIST((BX148-BX143)/ABS(BX143)*TINV(BX140,BX142),BX142,1)),TDIST((BX143-BX148)/ABS(BX143)*TINV(BX140,BX142),BX142,1),1-TDIST((BX148-BX143)/ABS(BX143)*TINV(BX140,BX142),BX142,1))*100</f>
        <v>19.774456629018783</v>
      </c>
      <c r="CA153" s="232"/>
      <c r="CB153" s="238" t="s">
        <v>23</v>
      </c>
      <c r="CC153" s="97">
        <f>IF(ISERROR(TDIST((CC148-CC143)/ABS(CC143)*TINV(CC140,CC142),CC142,1)),TDIST((CC143-CC148)/ABS(CC143)*TINV(CC140,CC142),CC142,1),1-TDIST((CC148-CC143)/ABS(CC143)*TINV(CC140,CC142),CC142,1))*100</f>
        <v>99.45410695262984</v>
      </c>
      <c r="CD153" s="97">
        <f>IF(ISERROR(TDIST((CD148-CD143)/ABS(CD143)*TINV(CD140,CD142),CD142,1)),TDIST((CD143-CD148)/ABS(CD143)*TINV(CD140,CD142),CD142,1),1-TDIST((CD148-CD143)/ABS(CD143)*TINV(CD140,CD142),CD142,1))*100</f>
        <v>77.43784164311964</v>
      </c>
      <c r="CE153" s="97">
        <f>IF(ISERROR(TDIST((CE148-CE143)/ABS(CE143)*TINV(CE140,CE142),CE142,1)),TDIST((CE143-CE148)/ABS(CE143)*TINV(CE140,CE142),CE142,1),1-TDIST((CE148-CE143)/ABS(CE143)*TINV(CE140,CE142),CE142,1))*100</f>
        <v>1.948472641528768</v>
      </c>
      <c r="CF153" s="97" t="e">
        <f>IF(ISERROR(TDIST((CF148-CF143)/ABS(CF143)*TINV(CF140,CF142),CF142,1)),TDIST((CF143-CF148)/ABS(CF143)*TINV(CF140,CF142),CF142,1),1-TDIST((CF148-CF143)/ABS(CF143)*TINV(CF140,CF142),CF142,1))*100</f>
        <v>#DIV/0!</v>
      </c>
    </row>
    <row r="154" spans="7:84" ht="27" customHeight="1">
      <c r="G154" s="88"/>
      <c r="H154" s="88"/>
      <c r="I154" s="88"/>
      <c r="J154" s="88"/>
      <c r="K154" s="227" t="s">
        <v>109</v>
      </c>
      <c r="L154" s="228"/>
      <c r="M154" s="118" t="str">
        <f>M23</f>
        <v>Post1-Pre</v>
      </c>
      <c r="N154" s="118" t="str">
        <f>N23</f>
        <v>Post2-Pre</v>
      </c>
      <c r="O154" s="118" t="str">
        <f>O23</f>
        <v>Post2-Post1</v>
      </c>
      <c r="P154" s="118" t="str">
        <f>P23</f>
        <v>other effect</v>
      </c>
      <c r="Q154" s="118">
        <f aca="true" t="shared" si="225" ref="Q154:V154">Q23</f>
        <v>0</v>
      </c>
      <c r="R154" s="118">
        <f t="shared" si="225"/>
        <v>0</v>
      </c>
      <c r="S154" s="118">
        <f t="shared" si="225"/>
        <v>0</v>
      </c>
      <c r="T154" s="118">
        <f t="shared" si="225"/>
        <v>0</v>
      </c>
      <c r="U154" s="118">
        <f t="shared" si="225"/>
        <v>0</v>
      </c>
      <c r="V154" s="118">
        <f t="shared" si="225"/>
        <v>0</v>
      </c>
      <c r="Y154" s="233"/>
      <c r="Z154" s="239"/>
      <c r="AA154" s="24" t="str">
        <f>IF(AA153&lt;1,"almost certainly not",IF(AA153&lt;5,"very unlikely",IF(AA153&lt;25,"unlikely, probably not",IF(AA153&lt;75,"possibly, may (not)",IF(AA153&lt;95,"likely, probable",IF(AA153&lt;99,"very likely","almost certainly"))))))</f>
        <v>unlikely, probably not</v>
      </c>
      <c r="AB154" s="24" t="str">
        <f>IF(AB153&lt;1,"almost certainly not",IF(AB153&lt;5,"very unlikely",IF(AB153&lt;25,"unlikely, probably not",IF(AB153&lt;75,"possibly, may (not)",IF(AB153&lt;95,"likely, probable",IF(AB153&lt;99,"very likely","almost certainly"))))))</f>
        <v>likely, probable</v>
      </c>
      <c r="AC154" s="24" t="str">
        <f>IF(AC153&lt;1,"almost certainly not",IF(AC153&lt;5,"very unlikely",IF(AC153&lt;25,"unlikely, probably not",IF(AC153&lt;75,"possibly, may (not)",IF(AC153&lt;95,"likely, probable",IF(AC153&lt;99,"very likely","almost certainly"))))))</f>
        <v>possibly, may (not)</v>
      </c>
      <c r="AH154" s="233"/>
      <c r="AI154" s="239"/>
      <c r="AJ154" s="24" t="str">
        <f>IF(AJ153&lt;1,"almost certainly not",IF(AJ153&lt;5,"very unlikely",IF(AJ153&lt;25,"unlikely, probably not",IF(AJ153&lt;75,"possibly, may (not)",IF(AJ153&lt;95,"likely, probable",IF(AJ153&lt;99,"very likely","almost certainly"))))))</f>
        <v>almost certainly</v>
      </c>
      <c r="AK154" s="24" t="str">
        <f>IF(AK153&lt;1,"almost certainly not",IF(AK153&lt;5,"very unlikely",IF(AK153&lt;25,"unlikely, probably not",IF(AK153&lt;75,"possibly, may (not)",IF(AK153&lt;95,"likely, probable",IF(AK153&lt;99,"very likely","almost certainly"))))))</f>
        <v>likely, probable</v>
      </c>
      <c r="AL154" s="24" t="str">
        <f>IF(AL153&lt;1,"almost certainly not",IF(AL153&lt;5,"very unlikely",IF(AL153&lt;25,"unlikely, probably not",IF(AL153&lt;75,"possibly, may (not)",IF(AL153&lt;95,"likely, probable",IF(AL153&lt;99,"very likely","almost certainly"))))))</f>
        <v>very unlikely</v>
      </c>
      <c r="AM154" s="24" t="e">
        <f>IF(AM153&lt;1,"almost certainly not",IF(AM153&lt;5,"very unlikely",IF(AM153&lt;25,"unlikely, probably not",IF(AM153&lt;75,"possibly, may (not)",IF(AM153&lt;95,"likely, probable",IF(AM153&lt;99,"very likely","almost certainly"))))))</f>
        <v>#DIV/0!</v>
      </c>
      <c r="AN154" s="24" t="e">
        <f aca="true" t="shared" si="226" ref="AN154:AS154">IF(AN153&lt;1,"almost certainly not",IF(AN153&lt;5,"very unlikely",IF(AN153&lt;25,"unlikely, probably not",IF(AN153&lt;75,"possibly, may (not)",IF(AN153&lt;95,"likely, probable",IF(AN153&lt;99,"very likely","almost certainly"))))))</f>
        <v>#DIV/0!</v>
      </c>
      <c r="AO154" s="24" t="e">
        <f t="shared" si="226"/>
        <v>#DIV/0!</v>
      </c>
      <c r="AP154" s="24" t="e">
        <f t="shared" si="226"/>
        <v>#DIV/0!</v>
      </c>
      <c r="AQ154" s="24" t="e">
        <f t="shared" si="226"/>
        <v>#DIV/0!</v>
      </c>
      <c r="AR154" s="24" t="e">
        <f t="shared" si="226"/>
        <v>#DIV/0!</v>
      </c>
      <c r="AS154" s="24" t="e">
        <f t="shared" si="226"/>
        <v>#DIV/0!</v>
      </c>
      <c r="AV154" s="233"/>
      <c r="AW154" s="239"/>
      <c r="AX154" s="24" t="str">
        <f>IF(AX153&lt;1,"almost certainly not",IF(AX153&lt;5,"very unlikely",IF(AX153&lt;25,"unlikely, probably not",IF(AX153&lt;75,"possibly, may (not)",IF(AX153&lt;95,"likely, probable",IF(AX153&lt;99,"very likely","almost certainly"))))))</f>
        <v>unlikely, probably not</v>
      </c>
      <c r="BA154" s="280"/>
      <c r="BB154" s="289"/>
      <c r="BC154" s="24" t="str">
        <f>IF(BC153&lt;1,"almost certainly not",IF(BC153&lt;5,"very unlikely",IF(BC153&lt;25,"unlikely, probably not",IF(BC153&lt;75,"possibly, may (not)",IF(BC153&lt;95,"likely, probable",IF(BC153&lt;99,"very likely","almost certainly"))))))</f>
        <v>very likely</v>
      </c>
      <c r="BD154" s="24" t="str">
        <f>IF(BD153&lt;1,"almost certainly not",IF(BD153&lt;5,"very unlikely",IF(BD153&lt;25,"unlikely, probably not",IF(BD153&lt;75,"possibly, may (not)",IF(BD153&lt;95,"likely, probable",IF(BD153&lt;99,"very likely","almost certainly"))))))</f>
        <v>likely, probable</v>
      </c>
      <c r="BE154" s="24" t="str">
        <f>IF(BE153&lt;1,"almost certainly not",IF(BE153&lt;5,"very unlikely",IF(BE153&lt;25,"unlikely, probably not",IF(BE153&lt;75,"possibly, may (not)",IF(BE153&lt;95,"likely, probable",IF(BE153&lt;99,"very likely","almost certainly"))))))</f>
        <v>unlikely, probably not</v>
      </c>
      <c r="BF154" s="24" t="e">
        <f>IF(BF153&lt;1,"almost certainly not",IF(BF153&lt;5,"very unlikely",IF(BF153&lt;25,"unlikely, probably not",IF(BF153&lt;75,"possibly, may (not)",IF(BF153&lt;95,"likely, probable",IF(BF153&lt;99,"very likely","almost certainly"))))))</f>
        <v>#DIV/0!</v>
      </c>
      <c r="BI154" s="233"/>
      <c r="BJ154" s="239"/>
      <c r="BK154" s="24" t="str">
        <f>IF(BK153&lt;1,"almost certainly not",IF(BK153&lt;5,"very unlikely",IF(BK153&lt;25,"unlikely, probably not",IF(BK153&lt;75,"possibly, may (not)",IF(BK153&lt;95,"likely, probable",IF(BK153&lt;99,"very likely","almost certainly"))))))</f>
        <v>unlikely, probably not</v>
      </c>
      <c r="BN154" s="233"/>
      <c r="BO154" s="239"/>
      <c r="BP154" s="24" t="str">
        <f>IF(BP153&lt;1,"almost certainly not",IF(BP153&lt;5,"very unlikely",IF(BP153&lt;25,"unlikely, probably not",IF(BP153&lt;75,"possibly, may (not)",IF(BP153&lt;95,"likely, probable",IF(BP153&lt;99,"very likely","almost certainly"))))))</f>
        <v>almost certainly</v>
      </c>
      <c r="BQ154" s="24" t="str">
        <f>IF(BQ153&lt;1,"almost certainly not",IF(BQ153&lt;5,"very unlikely",IF(BQ153&lt;25,"unlikely, probably not",IF(BQ153&lt;75,"possibly, may (not)",IF(BQ153&lt;95,"likely, probable",IF(BQ153&lt;99,"very likely","almost certainly"))))))</f>
        <v>likely, probable</v>
      </c>
      <c r="BR154" s="24" t="str">
        <f>IF(BR153&lt;1,"almost certainly not",IF(BR153&lt;5,"very unlikely",IF(BR153&lt;25,"unlikely, probably not",IF(BR153&lt;75,"possibly, may (not)",IF(BR153&lt;95,"likely, probable",IF(BR153&lt;99,"very likely","almost certainly"))))))</f>
        <v>very unlikely</v>
      </c>
      <c r="BS154" s="24" t="e">
        <f>IF(BS153&lt;1,"almost certainly not",IF(BS153&lt;5,"very unlikely",IF(BS153&lt;25,"unlikely, probably not",IF(BS153&lt;75,"possibly, may (not)",IF(BS153&lt;95,"likely, probable",IF(BS153&lt;99,"very likely","almost certainly"))))))</f>
        <v>#DIV/0!</v>
      </c>
      <c r="BV154" s="233"/>
      <c r="BW154" s="239"/>
      <c r="BX154" s="24" t="str">
        <f>IF(BX153&lt;1,"almost certainly not",IF(BX153&lt;5,"very unlikely",IF(BX153&lt;25,"unlikely, probably not",IF(BX153&lt;75,"possibly, may (not)",IF(BX153&lt;95,"likely, probable",IF(BX153&lt;99,"very likely","almost certainly"))))))</f>
        <v>unlikely, probably not</v>
      </c>
      <c r="CA154" s="233"/>
      <c r="CB154" s="239"/>
      <c r="CC154" s="24" t="str">
        <f>IF(CC153&lt;1,"almost certainly not",IF(CC153&lt;5,"very unlikely",IF(CC153&lt;25,"unlikely, probably not",IF(CC153&lt;75,"possibly, may (not)",IF(CC153&lt;95,"likely, probable",IF(CC153&lt;99,"very likely","almost certainly"))))))</f>
        <v>almost certainly</v>
      </c>
      <c r="CD154" s="24" t="str">
        <f>IF(CD153&lt;1,"almost certainly not",IF(CD153&lt;5,"very unlikely",IF(CD153&lt;25,"unlikely, probably not",IF(CD153&lt;75,"possibly, may (not)",IF(CD153&lt;95,"likely, probable",IF(CD153&lt;99,"very likely","almost certainly"))))))</f>
        <v>likely, probable</v>
      </c>
      <c r="CE154" s="24" t="str">
        <f>IF(CE153&lt;1,"almost certainly not",IF(CE153&lt;5,"very unlikely",IF(CE153&lt;25,"unlikely, probably not",IF(CE153&lt;75,"possibly, may (not)",IF(CE153&lt;95,"likely, probable",IF(CE153&lt;99,"very likely","almost certainly"))))))</f>
        <v>very unlikely</v>
      </c>
      <c r="CF154" s="24" t="e">
        <f>IF(CF153&lt;1,"almost certainly not",IF(CF153&lt;5,"very unlikely",IF(CF153&lt;25,"unlikely, probably not",IF(CF153&lt;75,"possibly, may (not)",IF(CF153&lt;95,"likely, probable",IF(CF153&lt;99,"very likely","almost certainly"))))))</f>
        <v>#DIV/0!</v>
      </c>
    </row>
    <row r="155" spans="11:84" ht="12.75">
      <c r="K155" s="25"/>
      <c r="L155" s="29" t="s">
        <v>16</v>
      </c>
      <c r="M155" s="21">
        <f>$E$20</f>
        <v>90</v>
      </c>
      <c r="N155" s="21">
        <f>M155</f>
        <v>90</v>
      </c>
      <c r="O155" s="21">
        <f>N155</f>
        <v>90</v>
      </c>
      <c r="P155" s="21">
        <f>O155</f>
        <v>90</v>
      </c>
      <c r="Q155" s="21">
        <f aca="true" t="shared" si="227" ref="Q155:V155">P155</f>
        <v>90</v>
      </c>
      <c r="R155" s="21">
        <f t="shared" si="227"/>
        <v>90</v>
      </c>
      <c r="S155" s="21">
        <f t="shared" si="227"/>
        <v>90</v>
      </c>
      <c r="T155" s="21">
        <f t="shared" si="227"/>
        <v>90</v>
      </c>
      <c r="U155" s="21">
        <f t="shared" si="227"/>
        <v>90</v>
      </c>
      <c r="V155" s="21">
        <f t="shared" si="227"/>
        <v>90</v>
      </c>
      <c r="Y155" s="136"/>
      <c r="Z155" s="74" t="s">
        <v>43</v>
      </c>
      <c r="AA155" s="76">
        <f>AJ155</f>
        <v>18.360015129048772</v>
      </c>
      <c r="AB155" s="76">
        <f>AK155</f>
        <v>18.360015129048772</v>
      </c>
      <c r="AC155" s="76">
        <f>AL155</f>
        <v>18.360015129048772</v>
      </c>
      <c r="AH155" s="75"/>
      <c r="AI155" s="74" t="s">
        <v>43</v>
      </c>
      <c r="AJ155" s="76">
        <f>AA79</f>
        <v>18.360015129048772</v>
      </c>
      <c r="AK155" s="76">
        <f>AJ155</f>
        <v>18.360015129048772</v>
      </c>
      <c r="AL155" s="76">
        <f>AK155</f>
        <v>18.360015129048772</v>
      </c>
      <c r="AM155" s="76">
        <f>AL155</f>
        <v>18.360015129048772</v>
      </c>
      <c r="AN155" s="76">
        <f aca="true" t="shared" si="228" ref="AN155:AS155">AM155</f>
        <v>18.360015129048772</v>
      </c>
      <c r="AO155" s="76">
        <f t="shared" si="228"/>
        <v>18.360015129048772</v>
      </c>
      <c r="AP155" s="76">
        <f t="shared" si="228"/>
        <v>18.360015129048772</v>
      </c>
      <c r="AQ155" s="76">
        <f t="shared" si="228"/>
        <v>18.360015129048772</v>
      </c>
      <c r="AR155" s="76">
        <f t="shared" si="228"/>
        <v>18.360015129048772</v>
      </c>
      <c r="AS155" s="76">
        <f t="shared" si="228"/>
        <v>18.360015129048772</v>
      </c>
      <c r="AV155" s="136"/>
      <c r="AW155" s="74" t="s">
        <v>43</v>
      </c>
      <c r="AX155" s="76">
        <f>BC155</f>
        <v>29.20907007587212</v>
      </c>
      <c r="BA155" s="75"/>
      <c r="BB155" s="74" t="s">
        <v>43</v>
      </c>
      <c r="BC155" s="76">
        <f>AX79</f>
        <v>29.20907007587212</v>
      </c>
      <c r="BD155" s="76">
        <f>BC155</f>
        <v>29.20907007587212</v>
      </c>
      <c r="BE155" s="76">
        <f>BD155</f>
        <v>29.20907007587212</v>
      </c>
      <c r="BF155" s="76">
        <f>BE155</f>
        <v>29.20907007587212</v>
      </c>
      <c r="BI155" s="136"/>
      <c r="BJ155" s="74" t="s">
        <v>43</v>
      </c>
      <c r="BK155" s="76">
        <f>BP155</f>
        <v>0.3123412625035509</v>
      </c>
      <c r="BN155" s="75"/>
      <c r="BO155" s="74" t="s">
        <v>43</v>
      </c>
      <c r="BP155" s="76">
        <f>BK79</f>
        <v>0.3123412625035509</v>
      </c>
      <c r="BQ155" s="76">
        <f>BP155</f>
        <v>0.3123412625035509</v>
      </c>
      <c r="BR155" s="76">
        <f>BQ155</f>
        <v>0.3123412625035509</v>
      </c>
      <c r="BS155" s="76">
        <f>BR155</f>
        <v>0.3123412625035509</v>
      </c>
      <c r="BV155" s="136"/>
      <c r="BW155" s="74" t="s">
        <v>43</v>
      </c>
      <c r="BX155" s="76">
        <f>CC155</f>
        <v>0.03327356109384144</v>
      </c>
      <c r="CA155" s="75"/>
      <c r="CB155" s="74" t="s">
        <v>43</v>
      </c>
      <c r="CC155" s="76">
        <f>BX79</f>
        <v>0.03327356109384144</v>
      </c>
      <c r="CD155" s="76">
        <f>CC155</f>
        <v>0.03327356109384144</v>
      </c>
      <c r="CE155" s="76">
        <f>CD155</f>
        <v>0.03327356109384144</v>
      </c>
      <c r="CF155" s="76">
        <f>CE155</f>
        <v>0.03327356109384144</v>
      </c>
    </row>
    <row r="156" spans="2:84" ht="12.75">
      <c r="B156" s="129"/>
      <c r="C156" s="130"/>
      <c r="D156" s="131"/>
      <c r="K156" s="25"/>
      <c r="L156" s="30" t="s">
        <v>28</v>
      </c>
      <c r="M156" s="23">
        <f>COUNT(M24:M43)-1</f>
        <v>19</v>
      </c>
      <c r="N156" s="23">
        <f>COUNT(N24:N43)-1</f>
        <v>18</v>
      </c>
      <c r="O156" s="23">
        <f>COUNT(O24:O43)-1</f>
        <v>18</v>
      </c>
      <c r="P156" s="23">
        <f>COUNT(P24:P43)-1</f>
        <v>-1</v>
      </c>
      <c r="Q156" s="23">
        <f aca="true" t="shared" si="229" ref="Q156:V156">COUNT(Q24:Q43)-1</f>
        <v>-1</v>
      </c>
      <c r="R156" s="23">
        <f t="shared" si="229"/>
        <v>-1</v>
      </c>
      <c r="S156" s="23">
        <f t="shared" si="229"/>
        <v>-1</v>
      </c>
      <c r="T156" s="23">
        <f t="shared" si="229"/>
        <v>-1</v>
      </c>
      <c r="U156" s="23">
        <f t="shared" si="229"/>
        <v>-1</v>
      </c>
      <c r="V156" s="23">
        <f t="shared" si="229"/>
        <v>-1</v>
      </c>
      <c r="Y156" s="129"/>
      <c r="Z156" s="130"/>
      <c r="AA156" s="131"/>
      <c r="AB156" s="131"/>
      <c r="AC156" s="131"/>
      <c r="AH156" s="43"/>
      <c r="AI156" s="44" t="s">
        <v>30</v>
      </c>
      <c r="AJ156" s="82">
        <f>AJ178/AJ155</f>
        <v>0.4543669620165916</v>
      </c>
      <c r="AK156" s="82">
        <f>AK178/AK155</f>
        <v>0.5232244782984147</v>
      </c>
      <c r="AL156" s="82">
        <f>AL178/AL155</f>
        <v>0.4388620503674429</v>
      </c>
      <c r="AM156" s="82" t="e">
        <f>AM178/AM155</f>
        <v>#DIV/0!</v>
      </c>
      <c r="AN156" s="82" t="e">
        <f aca="true" t="shared" si="230" ref="AN156:AS156">AN178/AN155</f>
        <v>#DIV/0!</v>
      </c>
      <c r="AO156" s="82" t="e">
        <f t="shared" si="230"/>
        <v>#DIV/0!</v>
      </c>
      <c r="AP156" s="82" t="e">
        <f t="shared" si="230"/>
        <v>#DIV/0!</v>
      </c>
      <c r="AQ156" s="82" t="e">
        <f t="shared" si="230"/>
        <v>#DIV/0!</v>
      </c>
      <c r="AR156" s="82" t="e">
        <f t="shared" si="230"/>
        <v>#DIV/0!</v>
      </c>
      <c r="AS156" s="82" t="e">
        <f t="shared" si="230"/>
        <v>#DIV/0!</v>
      </c>
      <c r="AV156" s="129"/>
      <c r="AW156" s="130"/>
      <c r="AX156" s="131"/>
      <c r="BA156" s="43"/>
      <c r="BB156" s="44" t="s">
        <v>30</v>
      </c>
      <c r="BC156" s="82">
        <f>BC178/BC155</f>
        <v>0.44241920008022584</v>
      </c>
      <c r="BD156" s="82">
        <f>BD178/BD155</f>
        <v>0.5716279111672451</v>
      </c>
      <c r="BE156" s="82">
        <f>BE178/BE155</f>
        <v>0.3031730459607746</v>
      </c>
      <c r="BF156" s="82" t="e">
        <f>BF178/BF155</f>
        <v>#DIV/0!</v>
      </c>
      <c r="BI156" s="129"/>
      <c r="BJ156" s="130"/>
      <c r="BK156" s="131"/>
      <c r="BN156" s="43"/>
      <c r="BO156" s="44" t="s">
        <v>30</v>
      </c>
      <c r="BP156" s="82">
        <f>BP178/BK79</f>
        <v>0.436617239798939</v>
      </c>
      <c r="BQ156" s="82">
        <f>BQ178/BK79</f>
        <v>0.48477117665023717</v>
      </c>
      <c r="BR156" s="82">
        <f>BR178/BK79</f>
        <v>0.4310122818371665</v>
      </c>
      <c r="BS156" s="82" t="e">
        <f>BS178/BK79</f>
        <v>#DIV/0!</v>
      </c>
      <c r="BV156" s="129"/>
      <c r="BW156" s="130"/>
      <c r="BX156" s="131"/>
      <c r="CA156" s="43"/>
      <c r="CB156" s="44" t="s">
        <v>30</v>
      </c>
      <c r="CC156" s="82">
        <f>CC178/BX79</f>
        <v>0.4356596540134092</v>
      </c>
      <c r="CD156" s="82">
        <f>CD178/BX79</f>
        <v>0.47922272741079547</v>
      </c>
      <c r="CE156" s="82">
        <f>CE178/BX79</f>
        <v>0.43234802915326387</v>
      </c>
      <c r="CF156" s="82" t="e">
        <f>CF178/BX79</f>
        <v>#DIV/0!</v>
      </c>
    </row>
    <row r="157" spans="2:84" ht="12.75">
      <c r="B157" s="132"/>
      <c r="C157" s="133"/>
      <c r="D157" s="134"/>
      <c r="K157" s="216" t="s">
        <v>110</v>
      </c>
      <c r="L157" s="217"/>
      <c r="M157" s="217"/>
      <c r="N157" s="217"/>
      <c r="O157" s="217"/>
      <c r="P157" s="218"/>
      <c r="Q157" s="218"/>
      <c r="R157" s="218"/>
      <c r="S157" s="218"/>
      <c r="T157" s="218"/>
      <c r="U157" s="218"/>
      <c r="V157" s="218"/>
      <c r="Y157" s="132"/>
      <c r="Z157" s="133"/>
      <c r="AA157" s="134"/>
      <c r="AB157" s="134"/>
      <c r="AC157" s="134"/>
      <c r="AH157" s="229" t="str">
        <f>CONCATENATE(TEXT($E$20,"0"),"% confidence
limits (approx.)")</f>
        <v>90% confidence
limits (approx.)</v>
      </c>
      <c r="AI157" s="26" t="s">
        <v>17</v>
      </c>
      <c r="AJ157" s="83">
        <f>AJ179/AJ155</f>
        <v>0.2003276313674259</v>
      </c>
      <c r="AK157" s="83">
        <f>AK179/AK155</f>
        <v>-0.01806788250959938</v>
      </c>
      <c r="AL157" s="83">
        <f>AL179/AL155</f>
        <v>-0.24226587985121617</v>
      </c>
      <c r="AM157" s="83" t="e">
        <f>AM179/AM155</f>
        <v>#DIV/0!</v>
      </c>
      <c r="AN157" s="83" t="e">
        <f aca="true" t="shared" si="231" ref="AN157:AS157">AN179/AN155</f>
        <v>#DIV/0!</v>
      </c>
      <c r="AO157" s="83" t="e">
        <f t="shared" si="231"/>
        <v>#DIV/0!</v>
      </c>
      <c r="AP157" s="83" t="e">
        <f t="shared" si="231"/>
        <v>#DIV/0!</v>
      </c>
      <c r="AQ157" s="83" t="e">
        <f t="shared" si="231"/>
        <v>#DIV/0!</v>
      </c>
      <c r="AR157" s="83" t="e">
        <f t="shared" si="231"/>
        <v>#DIV/0!</v>
      </c>
      <c r="AS157" s="83" t="e">
        <f t="shared" si="231"/>
        <v>#DIV/0!</v>
      </c>
      <c r="AV157" s="132"/>
      <c r="AW157" s="133"/>
      <c r="AX157" s="134"/>
      <c r="BA157" s="229" t="str">
        <f>CONCATENATE(TEXT($E$20,"0"),"% confidence
limits (approx.)")</f>
        <v>90% confidence
limits (approx.)</v>
      </c>
      <c r="BB157" s="26" t="s">
        <v>17</v>
      </c>
      <c r="BC157" s="83">
        <f>BC179/BC155</f>
        <v>0.14778236352956536</v>
      </c>
      <c r="BD157" s="83">
        <f>BD179/BD155</f>
        <v>0.10442432179433465</v>
      </c>
      <c r="BE157" s="83">
        <f>BE179/BE155</f>
        <v>-0.3883785690155108</v>
      </c>
      <c r="BF157" s="83" t="e">
        <f>BF179/BF155</f>
        <v>#DIV/0!</v>
      </c>
      <c r="BI157" s="264"/>
      <c r="BJ157" s="133"/>
      <c r="BK157" s="134"/>
      <c r="BN157" s="229" t="str">
        <f>CONCATENATE(TEXT($E$20,"0"),"% confidence
limits (approx.)")</f>
        <v>90% confidence
limits (approx.)</v>
      </c>
      <c r="BO157" s="26" t="s">
        <v>17</v>
      </c>
      <c r="BP157" s="83">
        <f>BP179/BK79</f>
        <v>0.17901424562863724</v>
      </c>
      <c r="BQ157" s="83">
        <f>BQ179/BK79</f>
        <v>-0.18197752725415084</v>
      </c>
      <c r="BR157" s="83">
        <f>BR179/BK79</f>
        <v>-0.2617271254702231</v>
      </c>
      <c r="BS157" s="83" t="e">
        <f>BS179/BK79</f>
        <v>#DIV/0!</v>
      </c>
      <c r="BV157" s="264"/>
      <c r="BW157" s="133"/>
      <c r="BX157" s="134"/>
      <c r="CA157" s="229" t="str">
        <f>CONCATENATE(TEXT($E$20,"0"),"% confidence
limits (approx.)")</f>
        <v>90% confidence
limits (approx.)</v>
      </c>
      <c r="CB157" s="26" t="s">
        <v>17</v>
      </c>
      <c r="CC157" s="83">
        <f>CC179/BX79</f>
        <v>0.17779941856377615</v>
      </c>
      <c r="CD157" s="83">
        <f>CD179/BX79</f>
        <v>-0.19474175563206197</v>
      </c>
      <c r="CE157" s="83">
        <f>CE179/BX79</f>
        <v>-0.26218343455445753</v>
      </c>
      <c r="CF157" s="83" t="e">
        <f>CF179/BX79</f>
        <v>#DIV/0!</v>
      </c>
    </row>
    <row r="158" spans="11:84" ht="24">
      <c r="K158" s="25"/>
      <c r="L158" s="34" t="s">
        <v>111</v>
      </c>
      <c r="M158" s="186">
        <f>M45/SQRT(2)</f>
        <v>0.46161900444322884</v>
      </c>
      <c r="N158" s="186">
        <f>N45/SQRT(2)</f>
        <v>0.7385777386459682</v>
      </c>
      <c r="O158" s="186">
        <f>O45/SQRT(2)</f>
        <v>0.7404558418981985</v>
      </c>
      <c r="P158" s="185" t="e">
        <f>P45/SQRT(2)</f>
        <v>#DIV/0!</v>
      </c>
      <c r="Q158" s="185" t="e">
        <f aca="true" t="shared" si="232" ref="Q158:V158">Q45/SQRT(2)</f>
        <v>#DIV/0!</v>
      </c>
      <c r="R158" s="185" t="e">
        <f t="shared" si="232"/>
        <v>#DIV/0!</v>
      </c>
      <c r="S158" s="185" t="e">
        <f t="shared" si="232"/>
        <v>#DIV/0!</v>
      </c>
      <c r="T158" s="185" t="e">
        <f t="shared" si="232"/>
        <v>#DIV/0!</v>
      </c>
      <c r="U158" s="185" t="e">
        <f t="shared" si="232"/>
        <v>#DIV/0!</v>
      </c>
      <c r="V158" s="185" t="e">
        <f t="shared" si="232"/>
        <v>#DIV/0!</v>
      </c>
      <c r="Y158" s="132"/>
      <c r="Z158" s="133"/>
      <c r="AA158" s="135"/>
      <c r="AB158" s="135"/>
      <c r="AC158" s="135"/>
      <c r="AH158" s="230"/>
      <c r="AI158" s="15" t="s">
        <v>18</v>
      </c>
      <c r="AJ158" s="84">
        <f>AJ180/AJ155</f>
        <v>0.6105468961964267</v>
      </c>
      <c r="AK158" s="84">
        <f>AK180/AK155</f>
        <v>0.740171708294553</v>
      </c>
      <c r="AL158" s="84">
        <f>AL180/AL155</f>
        <v>0.6662526210421358</v>
      </c>
      <c r="AM158" s="84" t="e">
        <f>AM180/AM155</f>
        <v>#DIV/0!</v>
      </c>
      <c r="AN158" s="84" t="e">
        <f aca="true" t="shared" si="233" ref="AN158:AS158">AN180/AN155</f>
        <v>#DIV/0!</v>
      </c>
      <c r="AO158" s="84" t="e">
        <f t="shared" si="233"/>
        <v>#DIV/0!</v>
      </c>
      <c r="AP158" s="84" t="e">
        <f t="shared" si="233"/>
        <v>#DIV/0!</v>
      </c>
      <c r="AQ158" s="84" t="e">
        <f t="shared" si="233"/>
        <v>#DIV/0!</v>
      </c>
      <c r="AR158" s="84" t="e">
        <f t="shared" si="233"/>
        <v>#DIV/0!</v>
      </c>
      <c r="AS158" s="84" t="e">
        <f t="shared" si="233"/>
        <v>#DIV/0!</v>
      </c>
      <c r="AV158" s="132"/>
      <c r="AW158" s="133"/>
      <c r="AX158" s="135"/>
      <c r="BA158" s="230"/>
      <c r="BB158" s="15" t="s">
        <v>18</v>
      </c>
      <c r="BC158" s="84">
        <f>BC180/BC155</f>
        <v>0.6079719321061369</v>
      </c>
      <c r="BD158" s="84">
        <f>BD180/BD155</f>
        <v>0.801631148763974</v>
      </c>
      <c r="BE158" s="84">
        <f>BE180/BE155</f>
        <v>0.578502985700855</v>
      </c>
      <c r="BF158" s="84" t="e">
        <f>BF180/BF155</f>
        <v>#DIV/0!</v>
      </c>
      <c r="BI158" s="264"/>
      <c r="BJ158" s="133"/>
      <c r="BK158" s="135"/>
      <c r="BN158" s="230"/>
      <c r="BO158" s="15" t="s">
        <v>18</v>
      </c>
      <c r="BP158" s="84">
        <f>BP180/BK79</f>
        <v>0.5909510369237864</v>
      </c>
      <c r="BQ158" s="84">
        <f>BQ180/BK79</f>
        <v>0.7093109387618703</v>
      </c>
      <c r="BR158" s="84">
        <f>BR180/BK79</f>
        <v>0.663358321268278</v>
      </c>
      <c r="BS158" s="84" t="e">
        <f>BS180/BK79</f>
        <v>#DIV/0!</v>
      </c>
      <c r="BV158" s="264"/>
      <c r="BW158" s="133"/>
      <c r="BX158" s="135"/>
      <c r="CA158" s="230"/>
      <c r="CB158" s="15" t="s">
        <v>18</v>
      </c>
      <c r="CC158" s="84">
        <f>CC180/BX79</f>
        <v>0.5899034116095192</v>
      </c>
      <c r="CD158" s="84">
        <f>CD180/BX79</f>
        <v>0.7051476415054798</v>
      </c>
      <c r="CE158" s="84">
        <f>CE180/BX79</f>
        <v>0.6652742216411173</v>
      </c>
      <c r="CF158" s="84" t="e">
        <f>CF180/BX79</f>
        <v>#DIV/0!</v>
      </c>
    </row>
    <row r="159" spans="11:74" ht="12.75">
      <c r="K159" s="224" t="str">
        <f>CONCATENATE(TEXT($E$20,"0"),"% confidence
limits")</f>
        <v>90% confidence
limits</v>
      </c>
      <c r="L159" s="26" t="s">
        <v>17</v>
      </c>
      <c r="M159" s="83">
        <f>SQRT(M156*M158^2/CHIINV((100-M155)/100/2,M156))</f>
        <v>0.3664912458441611</v>
      </c>
      <c r="N159" s="83">
        <f>SQRT(N156*N158^2/CHIINV((100-N155)/100/2,N156))</f>
        <v>0.5831955230550845</v>
      </c>
      <c r="O159" s="83">
        <f>SQRT(O156*O158^2/CHIINV((100-O155)/100/2,O156))</f>
        <v>0.5846785103578752</v>
      </c>
      <c r="P159" s="86" t="e">
        <f>SQRT(P156*P158^2/CHIINV((100-P155)/100/2,P156))</f>
        <v>#DIV/0!</v>
      </c>
      <c r="Q159" s="86" t="e">
        <f aca="true" t="shared" si="234" ref="Q159:V159">SQRT(Q156*Q158^2/CHIINV((100-Q155)/100/2,Q156))</f>
        <v>#DIV/0!</v>
      </c>
      <c r="R159" s="86" t="e">
        <f t="shared" si="234"/>
        <v>#DIV/0!</v>
      </c>
      <c r="S159" s="86" t="e">
        <f t="shared" si="234"/>
        <v>#DIV/0!</v>
      </c>
      <c r="T159" s="86" t="e">
        <f t="shared" si="234"/>
        <v>#DIV/0!</v>
      </c>
      <c r="U159" s="86" t="e">
        <f t="shared" si="234"/>
        <v>#DIV/0!</v>
      </c>
      <c r="V159" s="86" t="e">
        <f t="shared" si="234"/>
        <v>#DIV/0!</v>
      </c>
      <c r="Y159" s="79" t="s">
        <v>8</v>
      </c>
      <c r="AV159" s="115" t="s">
        <v>83</v>
      </c>
      <c r="BI159" s="79" t="s">
        <v>72</v>
      </c>
      <c r="BV159" s="79" t="s">
        <v>86</v>
      </c>
    </row>
    <row r="160" spans="11:22" ht="12.75">
      <c r="K160" s="225"/>
      <c r="L160" s="15" t="s">
        <v>18</v>
      </c>
      <c r="M160" s="84">
        <f>SQRT(M156*M158^2/CHIINV(1-(100-M155)/100/2,M156))</f>
        <v>0.632607699254439</v>
      </c>
      <c r="N160" s="84">
        <f>SQRT(N156*N158^2/CHIINV(1-(100-N155)/100/2,N156))</f>
        <v>1.0225612076578081</v>
      </c>
      <c r="O160" s="84">
        <f>SQRT(O156*O158^2/CHIINV(1-(100-O155)/100/2,O156))</f>
        <v>1.0251614424458582</v>
      </c>
      <c r="P160" s="91" t="e">
        <f>SQRT(P156*P158^2/CHIINV(1-(100-P155)/100/2,P156))</f>
        <v>#DIV/0!</v>
      </c>
      <c r="Q160" s="91" t="e">
        <f aca="true" t="shared" si="235" ref="Q160:V160">SQRT(Q156*Q158^2/CHIINV(1-(100-Q155)/100/2,Q156))</f>
        <v>#DIV/0!</v>
      </c>
      <c r="R160" s="91" t="e">
        <f t="shared" si="235"/>
        <v>#DIV/0!</v>
      </c>
      <c r="S160" s="91" t="e">
        <f t="shared" si="235"/>
        <v>#DIV/0!</v>
      </c>
      <c r="T160" s="91" t="e">
        <f t="shared" si="235"/>
        <v>#DIV/0!</v>
      </c>
      <c r="U160" s="91" t="e">
        <f t="shared" si="235"/>
        <v>#DIV/0!</v>
      </c>
      <c r="V160" s="91" t="e">
        <f t="shared" si="235"/>
        <v>#DIV/0!</v>
      </c>
    </row>
    <row r="161" spans="11:84" ht="26.25" customHeight="1">
      <c r="K161" s="226"/>
      <c r="L161" s="16" t="s">
        <v>40</v>
      </c>
      <c r="M161" s="82">
        <f>SQRT(M160/M159)</f>
        <v>1.31381868462945</v>
      </c>
      <c r="N161" s="82">
        <f>SQRT(N160/N159)</f>
        <v>1.324151161591075</v>
      </c>
      <c r="O161" s="82">
        <f>SQRT(O160/O159)</f>
        <v>1.324151161591075</v>
      </c>
      <c r="P161" s="82" t="e">
        <f>SQRT(P160/P159)</f>
        <v>#DIV/0!</v>
      </c>
      <c r="Q161" s="82" t="e">
        <f aca="true" t="shared" si="236" ref="Q161:V161">SQRT(Q160/Q159)</f>
        <v>#DIV/0!</v>
      </c>
      <c r="R161" s="82" t="e">
        <f t="shared" si="236"/>
        <v>#DIV/0!</v>
      </c>
      <c r="S161" s="82" t="e">
        <f t="shared" si="236"/>
        <v>#DIV/0!</v>
      </c>
      <c r="T161" s="82" t="e">
        <f t="shared" si="236"/>
        <v>#DIV/0!</v>
      </c>
      <c r="U161" s="82" t="e">
        <f t="shared" si="236"/>
        <v>#DIV/0!</v>
      </c>
      <c r="V161" s="82" t="e">
        <f t="shared" si="236"/>
        <v>#DIV/0!</v>
      </c>
      <c r="Y161" s="246" t="s">
        <v>137</v>
      </c>
      <c r="Z161" s="247"/>
      <c r="AA161" s="118" t="str">
        <f>AA23</f>
        <v>Pre</v>
      </c>
      <c r="AB161" s="118" t="str">
        <f>AB23</f>
        <v>Post1</v>
      </c>
      <c r="AC161" s="118" t="str">
        <f>AC23</f>
        <v>Post2</v>
      </c>
      <c r="AH161" s="194" t="s">
        <v>33</v>
      </c>
      <c r="AI161" s="195"/>
      <c r="AJ161" s="118" t="str">
        <f>AJ23</f>
        <v>Post1-Pre</v>
      </c>
      <c r="AK161" s="118" t="str">
        <f>AK23</f>
        <v>Post2-Pre</v>
      </c>
      <c r="AL161" s="118" t="str">
        <f>AL23</f>
        <v>Post2-Post1</v>
      </c>
      <c r="AM161" s="118" t="str">
        <f>AM23</f>
        <v>other effect</v>
      </c>
      <c r="AN161" s="118">
        <f aca="true" t="shared" si="237" ref="AN161:AS161">AN23</f>
        <v>0</v>
      </c>
      <c r="AO161" s="118">
        <f t="shared" si="237"/>
        <v>0</v>
      </c>
      <c r="AP161" s="118">
        <f t="shared" si="237"/>
        <v>0</v>
      </c>
      <c r="AQ161" s="118">
        <f t="shared" si="237"/>
        <v>0</v>
      </c>
      <c r="AR161" s="118">
        <f t="shared" si="237"/>
        <v>0</v>
      </c>
      <c r="AS161" s="118">
        <f t="shared" si="237"/>
        <v>0</v>
      </c>
      <c r="AV161" s="246" t="s">
        <v>138</v>
      </c>
      <c r="AW161" s="247"/>
      <c r="AX161" s="118" t="str">
        <f>AX23</f>
        <v>Pre</v>
      </c>
      <c r="BA161" s="193" t="s">
        <v>36</v>
      </c>
      <c r="BB161" s="196"/>
      <c r="BC161" s="118" t="str">
        <f>BC23</f>
        <v>Post1-Pre</v>
      </c>
      <c r="BD161" s="118" t="str">
        <f>BD23</f>
        <v>Post2-Pre</v>
      </c>
      <c r="BE161" s="118" t="str">
        <f>BE23</f>
        <v>Post2-Post1</v>
      </c>
      <c r="BF161" s="118" t="str">
        <f>BF23</f>
        <v>other effect</v>
      </c>
      <c r="BI161" s="246" t="s">
        <v>145</v>
      </c>
      <c r="BJ161" s="247"/>
      <c r="BK161" s="118" t="str">
        <f>BK23</f>
        <v>Pre</v>
      </c>
      <c r="BN161" s="248" t="s">
        <v>75</v>
      </c>
      <c r="BO161" s="249"/>
      <c r="BP161" s="118" t="str">
        <f>BP23</f>
        <v>Post1-Pre</v>
      </c>
      <c r="BQ161" s="118" t="str">
        <f>BQ23</f>
        <v>Post2-Pre</v>
      </c>
      <c r="BR161" s="118" t="str">
        <f>BR23</f>
        <v>Post2-Post1</v>
      </c>
      <c r="BS161" s="118" t="str">
        <f>BS23</f>
        <v>other effect</v>
      </c>
      <c r="BV161" s="246" t="s">
        <v>145</v>
      </c>
      <c r="BW161" s="247"/>
      <c r="BX161" s="118" t="str">
        <f>BX23</f>
        <v>Pre</v>
      </c>
      <c r="CA161" s="248" t="s">
        <v>75</v>
      </c>
      <c r="CB161" s="249"/>
      <c r="CC161" s="118" t="str">
        <f>CC23</f>
        <v>Post1-Pre</v>
      </c>
      <c r="CD161" s="118" t="str">
        <f>CD23</f>
        <v>Post2-Pre</v>
      </c>
      <c r="CE161" s="118" t="str">
        <f>CE23</f>
        <v>Post2-Post1</v>
      </c>
      <c r="CF161" s="118" t="str">
        <f>CF23</f>
        <v>other effect</v>
      </c>
    </row>
    <row r="162" spans="11:84" ht="12.75">
      <c r="K162" s="216" t="s">
        <v>107</v>
      </c>
      <c r="L162" s="217"/>
      <c r="M162" s="217"/>
      <c r="N162" s="217"/>
      <c r="O162" s="217"/>
      <c r="P162" s="218"/>
      <c r="Q162" s="218"/>
      <c r="R162" s="218"/>
      <c r="S162" s="218"/>
      <c r="T162" s="218"/>
      <c r="U162" s="218"/>
      <c r="V162" s="218"/>
      <c r="Y162" s="25"/>
      <c r="Z162" s="28" t="s">
        <v>3</v>
      </c>
      <c r="AA162" s="197">
        <f>AA90</f>
        <v>0.8345289861234858</v>
      </c>
      <c r="AB162" s="197">
        <f>AB90</f>
        <v>0.18275484883239768</v>
      </c>
      <c r="AC162" s="197">
        <f>AC90</f>
        <v>0.44445354393163405</v>
      </c>
      <c r="AH162" s="25"/>
      <c r="AI162" s="28" t="s">
        <v>3</v>
      </c>
      <c r="AJ162" s="197">
        <f>AJ90</f>
        <v>0.00033057560396305616</v>
      </c>
      <c r="AK162" s="197">
        <f>AK90</f>
        <v>0.08687286978002953</v>
      </c>
      <c r="AL162" s="197">
        <f>AL90</f>
        <v>0.21611469221393675</v>
      </c>
      <c r="AM162" s="197" t="e">
        <f>AM90</f>
        <v>#DIV/0!</v>
      </c>
      <c r="AN162" s="197" t="e">
        <f aca="true" t="shared" si="238" ref="AN162:AS162">AN90</f>
        <v>#DIV/0!</v>
      </c>
      <c r="AO162" s="197" t="e">
        <f t="shared" si="238"/>
        <v>#DIV/0!</v>
      </c>
      <c r="AP162" s="197" t="e">
        <f t="shared" si="238"/>
        <v>#DIV/0!</v>
      </c>
      <c r="AQ162" s="197" t="e">
        <f t="shared" si="238"/>
        <v>#DIV/0!</v>
      </c>
      <c r="AR162" s="197" t="e">
        <f t="shared" si="238"/>
        <v>#DIV/0!</v>
      </c>
      <c r="AS162" s="197" t="e">
        <f t="shared" si="238"/>
        <v>#DIV/0!</v>
      </c>
      <c r="AV162" s="25"/>
      <c r="AW162" s="28" t="s">
        <v>3</v>
      </c>
      <c r="AX162" s="197">
        <f>AX90</f>
        <v>0.5320126988629059</v>
      </c>
      <c r="BA162" s="25"/>
      <c r="BB162" s="28" t="s">
        <v>3</v>
      </c>
      <c r="BC162" s="197">
        <f>BC90</f>
        <v>0.0020215689722191924</v>
      </c>
      <c r="BD162" s="197">
        <f>BD90</f>
        <v>0.05467258722280609</v>
      </c>
      <c r="BE162" s="197">
        <f>BE90</f>
        <v>0.5471868206151267</v>
      </c>
      <c r="BF162" s="197" t="e">
        <f>BF90</f>
        <v>#DIV/0!</v>
      </c>
      <c r="BI162" s="25"/>
      <c r="BJ162" s="28" t="s">
        <v>3</v>
      </c>
      <c r="BK162" s="197">
        <f>BK90</f>
        <v>0.7867998970085784</v>
      </c>
      <c r="BN162" s="25"/>
      <c r="BO162" s="28" t="s">
        <v>3</v>
      </c>
      <c r="BP162" s="197">
        <f>BP90</f>
        <v>0.0003721981834651524</v>
      </c>
      <c r="BQ162" s="197">
        <f>BQ90</f>
        <v>0.09139599745784338</v>
      </c>
      <c r="BR162" s="197">
        <f>BR90</f>
        <v>0.22997234574166325</v>
      </c>
      <c r="BS162" s="197" t="e">
        <f>BS90</f>
        <v>#DIV/0!</v>
      </c>
      <c r="BV162" s="25"/>
      <c r="BW162" s="28" t="s">
        <v>3</v>
      </c>
      <c r="BX162" s="197">
        <f>BX90</f>
        <v>0.78167374751673</v>
      </c>
      <c r="CA162" s="25"/>
      <c r="CB162" s="28" t="s">
        <v>3</v>
      </c>
      <c r="CC162" s="197">
        <f>CC90</f>
        <v>0.0003792823458503385</v>
      </c>
      <c r="CD162" s="197">
        <f>CD90</f>
        <v>0.09242969857017955</v>
      </c>
      <c r="CE162" s="197">
        <f>CE90</f>
        <v>0.23102413623094864</v>
      </c>
      <c r="CF162" s="197" t="e">
        <f>CF90</f>
        <v>#DIV/0!</v>
      </c>
    </row>
    <row r="163" spans="11:84" ht="12.75">
      <c r="K163" s="25"/>
      <c r="L163" s="34" t="s">
        <v>108</v>
      </c>
      <c r="M163" s="186">
        <f>M158/M133</f>
        <v>0.21508475308613856</v>
      </c>
      <c r="N163" s="186">
        <f>N158/N133</f>
        <v>0.3441297022491267</v>
      </c>
      <c r="O163" s="186">
        <f>O158/O133</f>
        <v>0.3450047775176665</v>
      </c>
      <c r="P163" s="186" t="e">
        <f>P158/P133</f>
        <v>#DIV/0!</v>
      </c>
      <c r="Q163" s="186" t="e">
        <f aca="true" t="shared" si="239" ref="Q163:V163">Q158/Q133</f>
        <v>#DIV/0!</v>
      </c>
      <c r="R163" s="186" t="e">
        <f t="shared" si="239"/>
        <v>#DIV/0!</v>
      </c>
      <c r="S163" s="186" t="e">
        <f t="shared" si="239"/>
        <v>#DIV/0!</v>
      </c>
      <c r="T163" s="186" t="e">
        <f t="shared" si="239"/>
        <v>#DIV/0!</v>
      </c>
      <c r="U163" s="186" t="e">
        <f t="shared" si="239"/>
        <v>#DIV/0!</v>
      </c>
      <c r="V163" s="186" t="e">
        <f t="shared" si="239"/>
        <v>#DIV/0!</v>
      </c>
      <c r="Y163" s="25"/>
      <c r="Z163" s="29" t="s">
        <v>16</v>
      </c>
      <c r="AA163" s="21">
        <f>$E$20</f>
        <v>90</v>
      </c>
      <c r="AB163" s="21">
        <f>$E$20</f>
        <v>90</v>
      </c>
      <c r="AC163" s="21">
        <f>$E$20</f>
        <v>90</v>
      </c>
      <c r="AH163" s="25"/>
      <c r="AI163" s="29" t="s">
        <v>16</v>
      </c>
      <c r="AJ163" s="21">
        <f>$E$20</f>
        <v>90</v>
      </c>
      <c r="AK163" s="21">
        <f>AJ163</f>
        <v>90</v>
      </c>
      <c r="AL163" s="21">
        <f>AK163</f>
        <v>90</v>
      </c>
      <c r="AM163" s="21">
        <f>AL163</f>
        <v>90</v>
      </c>
      <c r="AN163" s="21">
        <f aca="true" t="shared" si="240" ref="AN163:AS163">AM163</f>
        <v>90</v>
      </c>
      <c r="AO163" s="21">
        <f t="shared" si="240"/>
        <v>90</v>
      </c>
      <c r="AP163" s="21">
        <f t="shared" si="240"/>
        <v>90</v>
      </c>
      <c r="AQ163" s="21">
        <f t="shared" si="240"/>
        <v>90</v>
      </c>
      <c r="AR163" s="21">
        <f t="shared" si="240"/>
        <v>90</v>
      </c>
      <c r="AS163" s="21">
        <f t="shared" si="240"/>
        <v>90</v>
      </c>
      <c r="AV163" s="25"/>
      <c r="AW163" s="29" t="s">
        <v>16</v>
      </c>
      <c r="AX163" s="21">
        <f>$E$20</f>
        <v>90</v>
      </c>
      <c r="BA163" s="25"/>
      <c r="BB163" s="29" t="s">
        <v>16</v>
      </c>
      <c r="BC163" s="21">
        <f>$E$20</f>
        <v>90</v>
      </c>
      <c r="BD163" s="21">
        <f>BC163</f>
        <v>90</v>
      </c>
      <c r="BE163" s="21">
        <f>BD163</f>
        <v>90</v>
      </c>
      <c r="BF163" s="21">
        <f>BE163</f>
        <v>90</v>
      </c>
      <c r="BI163" s="25"/>
      <c r="BJ163" s="29" t="s">
        <v>16</v>
      </c>
      <c r="BK163" s="21">
        <f>$E$20</f>
        <v>90</v>
      </c>
      <c r="BN163" s="25"/>
      <c r="BO163" s="29" t="s">
        <v>16</v>
      </c>
      <c r="BP163" s="21">
        <f>$E$20</f>
        <v>90</v>
      </c>
      <c r="BQ163" s="21">
        <f>BP163</f>
        <v>90</v>
      </c>
      <c r="BR163" s="21">
        <f>BQ163</f>
        <v>90</v>
      </c>
      <c r="BS163" s="21">
        <f>BR163</f>
        <v>90</v>
      </c>
      <c r="BV163" s="25"/>
      <c r="BW163" s="29" t="s">
        <v>16</v>
      </c>
      <c r="BX163" s="21">
        <f>$E$20</f>
        <v>90</v>
      </c>
      <c r="CA163" s="25"/>
      <c r="CB163" s="29" t="s">
        <v>16</v>
      </c>
      <c r="CC163" s="21">
        <f>$E$20</f>
        <v>90</v>
      </c>
      <c r="CD163" s="21">
        <f>CC163</f>
        <v>90</v>
      </c>
      <c r="CE163" s="21">
        <f>CD163</f>
        <v>90</v>
      </c>
      <c r="CF163" s="21">
        <f>CE163</f>
        <v>90</v>
      </c>
    </row>
    <row r="164" spans="11:84" ht="12.75">
      <c r="K164" s="224" t="str">
        <f>CONCATENATE(TEXT($E$20,"0"),"% confidence
limits")</f>
        <v>90% confidence
limits</v>
      </c>
      <c r="L164" s="26" t="s">
        <v>17</v>
      </c>
      <c r="M164" s="83">
        <f>SQRT(M156*M163^2/CHIINV((100-M155)/100/2,M156))</f>
        <v>0.1707613385971786</v>
      </c>
      <c r="N164" s="83">
        <f>SQRT(N156*N163^2/CHIINV((100-N155)/100/2,N156))</f>
        <v>0.27173158788931706</v>
      </c>
      <c r="O164" s="83">
        <f>SQRT(O156*O163^2/CHIINV((100-O155)/100/2,O156))</f>
        <v>0.27242256454924757</v>
      </c>
      <c r="P164" s="83" t="e">
        <f>SQRT(P156*P163^2/CHIINV((100-P155)/100/2,P156))</f>
        <v>#DIV/0!</v>
      </c>
      <c r="Q164" s="83" t="e">
        <f aca="true" t="shared" si="241" ref="Q164:V164">SQRT(Q156*Q163^2/CHIINV((100-Q155)/100/2,Q156))</f>
        <v>#DIV/0!</v>
      </c>
      <c r="R164" s="83" t="e">
        <f t="shared" si="241"/>
        <v>#DIV/0!</v>
      </c>
      <c r="S164" s="83" t="e">
        <f t="shared" si="241"/>
        <v>#DIV/0!</v>
      </c>
      <c r="T164" s="83" t="e">
        <f t="shared" si="241"/>
        <v>#DIV/0!</v>
      </c>
      <c r="U164" s="83" t="e">
        <f t="shared" si="241"/>
        <v>#DIV/0!</v>
      </c>
      <c r="V164" s="83" t="e">
        <f t="shared" si="241"/>
        <v>#DIV/0!</v>
      </c>
      <c r="Y164" s="25"/>
      <c r="Z164" s="30" t="s">
        <v>28</v>
      </c>
      <c r="AA164" s="23">
        <f>AA91</f>
        <v>19</v>
      </c>
      <c r="AB164" s="23">
        <f>AB91</f>
        <v>19</v>
      </c>
      <c r="AC164" s="23">
        <f>AC91</f>
        <v>18</v>
      </c>
      <c r="AH164" s="25"/>
      <c r="AI164" s="30" t="s">
        <v>28</v>
      </c>
      <c r="AJ164" s="32">
        <f>AJ91</f>
        <v>19</v>
      </c>
      <c r="AK164" s="23">
        <f>AK91</f>
        <v>18</v>
      </c>
      <c r="AL164" s="23">
        <f>AL91</f>
        <v>18</v>
      </c>
      <c r="AM164" s="23">
        <f>AM91</f>
        <v>-1</v>
      </c>
      <c r="AN164" s="23">
        <f aca="true" t="shared" si="242" ref="AN164:AS164">AN91</f>
        <v>-1</v>
      </c>
      <c r="AO164" s="23">
        <f t="shared" si="242"/>
        <v>-1</v>
      </c>
      <c r="AP164" s="23">
        <f t="shared" si="242"/>
        <v>-1</v>
      </c>
      <c r="AQ164" s="23">
        <f t="shared" si="242"/>
        <v>-1</v>
      </c>
      <c r="AR164" s="23">
        <f t="shared" si="242"/>
        <v>-1</v>
      </c>
      <c r="AS164" s="23">
        <f t="shared" si="242"/>
        <v>-1</v>
      </c>
      <c r="AV164" s="25"/>
      <c r="AW164" s="30" t="s">
        <v>28</v>
      </c>
      <c r="AX164" s="23">
        <f>AX91</f>
        <v>19</v>
      </c>
      <c r="BA164" s="25"/>
      <c r="BB164" s="30" t="s">
        <v>28</v>
      </c>
      <c r="BC164" s="32">
        <f>BC91</f>
        <v>19</v>
      </c>
      <c r="BD164" s="23">
        <f>BD91</f>
        <v>18</v>
      </c>
      <c r="BE164" s="23">
        <f>BE91</f>
        <v>18</v>
      </c>
      <c r="BF164" s="23">
        <f>BF91</f>
        <v>-1</v>
      </c>
      <c r="BI164" s="25"/>
      <c r="BJ164" s="30" t="s">
        <v>28</v>
      </c>
      <c r="BK164" s="23">
        <f>BK91</f>
        <v>19</v>
      </c>
      <c r="BN164" s="25"/>
      <c r="BO164" s="30" t="s">
        <v>28</v>
      </c>
      <c r="BP164" s="32">
        <f>BP91</f>
        <v>19</v>
      </c>
      <c r="BQ164" s="23">
        <f>BQ91</f>
        <v>18</v>
      </c>
      <c r="BR164" s="23">
        <f>BR91</f>
        <v>18</v>
      </c>
      <c r="BS164" s="23">
        <f>BS91</f>
        <v>-1</v>
      </c>
      <c r="BV164" s="25"/>
      <c r="BW164" s="30" t="s">
        <v>28</v>
      </c>
      <c r="BX164" s="23">
        <f>BX91</f>
        <v>19</v>
      </c>
      <c r="CA164" s="25"/>
      <c r="CB164" s="30" t="s">
        <v>28</v>
      </c>
      <c r="CC164" s="32">
        <f>CC91</f>
        <v>19</v>
      </c>
      <c r="CD164" s="23">
        <f>CD91</f>
        <v>18</v>
      </c>
      <c r="CE164" s="23">
        <f>CE91</f>
        <v>18</v>
      </c>
      <c r="CF164" s="23">
        <f>CF91</f>
        <v>-1</v>
      </c>
    </row>
    <row r="165" spans="11:84" ht="12.75">
      <c r="K165" s="225"/>
      <c r="L165" s="15" t="s">
        <v>18</v>
      </c>
      <c r="M165" s="84">
        <f>SQRT(M156*M163^2/CHIINV(1-(100-M155)/100/2,M156))</f>
        <v>0.29475448256001074</v>
      </c>
      <c r="N165" s="84">
        <f>SQRT(N156*N163^2/CHIINV(1-(100-N155)/100/2,N156))</f>
        <v>0.47644772582492706</v>
      </c>
      <c r="O165" s="84">
        <f>SQRT(O156*O163^2/CHIINV(1-(100-O155)/100/2,O156))</f>
        <v>0.47765926792343383</v>
      </c>
      <c r="P165" s="84" t="e">
        <f>SQRT(P156*P163^2/CHIINV(1-(100-P155)/100/2,P156))</f>
        <v>#DIV/0!</v>
      </c>
      <c r="Q165" s="84" t="e">
        <f aca="true" t="shared" si="243" ref="Q165:V165">SQRT(Q156*Q163^2/CHIINV(1-(100-Q155)/100/2,Q156))</f>
        <v>#DIV/0!</v>
      </c>
      <c r="R165" s="84" t="e">
        <f t="shared" si="243"/>
        <v>#DIV/0!</v>
      </c>
      <c r="S165" s="84" t="e">
        <f t="shared" si="243"/>
        <v>#DIV/0!</v>
      </c>
      <c r="T165" s="84" t="e">
        <f t="shared" si="243"/>
        <v>#DIV/0!</v>
      </c>
      <c r="U165" s="84" t="e">
        <f t="shared" si="243"/>
        <v>#DIV/0!</v>
      </c>
      <c r="V165" s="84" t="e">
        <f t="shared" si="243"/>
        <v>#DIV/0!</v>
      </c>
      <c r="Y165" s="25"/>
      <c r="Z165" s="34" t="s">
        <v>148</v>
      </c>
      <c r="AA165" s="198">
        <f>AA85</f>
        <v>1.324415232258076</v>
      </c>
      <c r="AB165" s="198">
        <f>AB85</f>
        <v>-9.602690148165777</v>
      </c>
      <c r="AC165" s="198">
        <f>AC85</f>
        <v>-4.923842890432155</v>
      </c>
      <c r="AH165" s="25"/>
      <c r="AI165" s="34" t="s">
        <v>148</v>
      </c>
      <c r="AJ165" s="198">
        <f>AJ85</f>
        <v>-10.927105380423786</v>
      </c>
      <c r="AK165" s="198">
        <f>AK85</f>
        <v>-6.654547670575762</v>
      </c>
      <c r="AL165" s="198">
        <f>AL85</f>
        <v>4.713958619156024</v>
      </c>
      <c r="AM165" s="198" t="e">
        <f>AM85</f>
        <v>#DIV/0!</v>
      </c>
      <c r="AN165" s="198" t="e">
        <f aca="true" t="shared" si="244" ref="AN165:AS165">AN85</f>
        <v>#DIV/0!</v>
      </c>
      <c r="AO165" s="198" t="e">
        <f t="shared" si="244"/>
        <v>#DIV/0!</v>
      </c>
      <c r="AP165" s="198" t="e">
        <f t="shared" si="244"/>
        <v>#DIV/0!</v>
      </c>
      <c r="AQ165" s="198" t="e">
        <f t="shared" si="244"/>
        <v>#DIV/0!</v>
      </c>
      <c r="AR165" s="198" t="e">
        <f t="shared" si="244"/>
        <v>#DIV/0!</v>
      </c>
      <c r="AS165" s="198" t="e">
        <f t="shared" si="244"/>
        <v>#DIV/0!</v>
      </c>
      <c r="AV165" s="25"/>
      <c r="AW165" s="34" t="s">
        <v>148</v>
      </c>
      <c r="AX165" s="198">
        <f>AX85</f>
        <v>5.840336134453793</v>
      </c>
      <c r="BA165" s="25"/>
      <c r="BB165" s="34" t="s">
        <v>148</v>
      </c>
      <c r="BC165" s="198">
        <f>BC85</f>
        <v>-14.411764705882353</v>
      </c>
      <c r="BD165" s="198">
        <f>BD85</f>
        <v>-11.457319770013271</v>
      </c>
      <c r="BE165" s="198">
        <f>BE85</f>
        <v>3.931888544891641</v>
      </c>
      <c r="BF165" s="198" t="e">
        <f>BF85</f>
        <v>#DIV/0!</v>
      </c>
      <c r="BI165" s="25"/>
      <c r="BJ165" s="34" t="s">
        <v>148</v>
      </c>
      <c r="BK165" s="198">
        <f>BK85</f>
        <v>0.0291284369965763</v>
      </c>
      <c r="BN165" s="25"/>
      <c r="BO165" s="34" t="s">
        <v>148</v>
      </c>
      <c r="BP165" s="208">
        <f>BP85</f>
        <v>-0.18133544259971698</v>
      </c>
      <c r="BQ165" s="208">
        <f>BQ85</f>
        <v>-0.1106315681409572</v>
      </c>
      <c r="BR165" s="208">
        <f>BR85</f>
        <v>0.07841596529351413</v>
      </c>
      <c r="BS165" s="208" t="e">
        <f>BS85</f>
        <v>#DIV/0!</v>
      </c>
      <c r="BV165" s="25"/>
      <c r="BW165" s="34" t="s">
        <v>148</v>
      </c>
      <c r="BX165" s="211">
        <f>BX85</f>
        <v>0.0031798000803552884</v>
      </c>
      <c r="CA165" s="25"/>
      <c r="CB165" s="34" t="s">
        <v>148</v>
      </c>
      <c r="CC165" s="211">
        <f>CC85</f>
        <v>-0.01927687015415655</v>
      </c>
      <c r="CD165" s="211">
        <f>CD85</f>
        <v>-0.011742891145905108</v>
      </c>
      <c r="CE165" s="211">
        <f>CE85</f>
        <v>0.008357255020773963</v>
      </c>
      <c r="CF165" s="198" t="e">
        <f>CF85</f>
        <v>#DIV/0!</v>
      </c>
    </row>
    <row r="166" spans="11:84" ht="15">
      <c r="K166" s="226"/>
      <c r="L166" s="16" t="s">
        <v>40</v>
      </c>
      <c r="M166" s="82">
        <f>SQRT(M165/M164)</f>
        <v>1.31381868462945</v>
      </c>
      <c r="N166" s="82">
        <f>SQRT(N165/N164)</f>
        <v>1.324151161591075</v>
      </c>
      <c r="O166" s="82">
        <f>SQRT(O165/O164)</f>
        <v>1.324151161591075</v>
      </c>
      <c r="P166" s="82" t="e">
        <f>SQRT(P165/P164)</f>
        <v>#DIV/0!</v>
      </c>
      <c r="Q166" s="82" t="e">
        <f aca="true" t="shared" si="245" ref="Q166:V166">SQRT(Q165/Q164)</f>
        <v>#DIV/0!</v>
      </c>
      <c r="R166" s="82" t="e">
        <f t="shared" si="245"/>
        <v>#DIV/0!</v>
      </c>
      <c r="S166" s="82" t="e">
        <f t="shared" si="245"/>
        <v>#DIV/0!</v>
      </c>
      <c r="T166" s="82" t="e">
        <f t="shared" si="245"/>
        <v>#DIV/0!</v>
      </c>
      <c r="U166" s="82" t="e">
        <f t="shared" si="245"/>
        <v>#DIV/0!</v>
      </c>
      <c r="V166" s="82" t="e">
        <f t="shared" si="245"/>
        <v>#DIV/0!</v>
      </c>
      <c r="Y166" s="224" t="str">
        <f>CONCATENATE(TEXT($E$20,"0"),"% confidence
limits")</f>
        <v>90% confidence
limits</v>
      </c>
      <c r="Z166" s="26" t="s">
        <v>17</v>
      </c>
      <c r="AA166" s="183">
        <f>AA165-TINV((100-AA163)/100,AA164)*ABS(AA165)/TINV(AA162,AA164)</f>
        <v>-9.488797526709138</v>
      </c>
      <c r="AB166" s="183">
        <f>AB165-TINV((100-AB163)/100,AB164)*ABS(AB165)/TINV(AB162,AB164)</f>
        <v>-21.61017780201066</v>
      </c>
      <c r="AC166" s="183">
        <f>AC165-TINV((100-AC163)/100,AC164)*ABS(AC165)/TINV(AC162,AC164)</f>
        <v>-15.844111992930456</v>
      </c>
      <c r="AH166" s="224" t="str">
        <f>CONCATENATE(TEXT($E$20,"0"),"% confidence
limits")</f>
        <v>90% confidence
limits</v>
      </c>
      <c r="AI166" s="26" t="s">
        <v>17</v>
      </c>
      <c r="AJ166" s="183">
        <f>AJ165-TINV((100-AJ163)/100,AJ164)*ABS(AJ165)/TINV(AJ162,AJ164)</f>
        <v>-15.252266262598525</v>
      </c>
      <c r="AK166" s="183">
        <f>AK165-TINV((100-AK163)/100,AK164)*ABS(AK165)/TINV(AK162,AK164)</f>
        <v>-13.026591155965423</v>
      </c>
      <c r="AL166" s="183">
        <f>AL165-TINV((100-AL163)/100,AL164)*ABS(AL165)/TINV(AL162,AL164)</f>
        <v>-1.6623258299365506</v>
      </c>
      <c r="AM166" s="183" t="e">
        <f>AM165-TINV((100-AM163)/100,AM164)*ABS(AM165)/TINV(AM162,AM164)</f>
        <v>#DIV/0!</v>
      </c>
      <c r="AN166" s="183" t="e">
        <f aca="true" t="shared" si="246" ref="AN166:AS166">AN165-TINV((100-AN163)/100,AN164)*ABS(AN165)/TINV(AN162,AN164)</f>
        <v>#DIV/0!</v>
      </c>
      <c r="AO166" s="183" t="e">
        <f t="shared" si="246"/>
        <v>#DIV/0!</v>
      </c>
      <c r="AP166" s="183" t="e">
        <f t="shared" si="246"/>
        <v>#DIV/0!</v>
      </c>
      <c r="AQ166" s="183" t="e">
        <f t="shared" si="246"/>
        <v>#DIV/0!</v>
      </c>
      <c r="AR166" s="183" t="e">
        <f t="shared" si="246"/>
        <v>#DIV/0!</v>
      </c>
      <c r="AS166" s="183" t="e">
        <f t="shared" si="246"/>
        <v>#DIV/0!</v>
      </c>
      <c r="AV166" s="224" t="str">
        <f>CONCATENATE(TEXT($E$20,"0"),"% confidence
limits")</f>
        <v>90% confidence
limits</v>
      </c>
      <c r="AW166" s="26" t="s">
        <v>17</v>
      </c>
      <c r="AX166" s="183">
        <f>AX165-TINV((100-AX163)/100,AX164)*ABS(AX165)/TINV(AX162,AX164)</f>
        <v>-10.024424850800827</v>
      </c>
      <c r="BA166" s="253" t="str">
        <f>CONCATENATE(TEXT($E$20,"0"),"% confidence
limits")</f>
        <v>90% confidence
limits</v>
      </c>
      <c r="BB166" s="26" t="s">
        <v>17</v>
      </c>
      <c r="BC166" s="183">
        <f>BC165-TINV((100-BC163)/100,BC164)*ABS(BC165)/TINV(BC162,BC164)</f>
        <v>-21.38297553908598</v>
      </c>
      <c r="BD166" s="183">
        <f>BD165-TINV((100-BD163)/100,BD164)*ABS(BD165)/TINV(BD162,BD164)</f>
        <v>-21.124650402280274</v>
      </c>
      <c r="BE166" s="183">
        <f>BE165-TINV((100-BE163)/100,BE164)*ABS(BE165)/TINV(BE162,BE164)</f>
        <v>-7.180666943282302</v>
      </c>
      <c r="BF166" s="183" t="e">
        <f>BF165-TINV((100-BF163)/100,BF164)*ABS(BF165)/TINV(BF162,BF164)</f>
        <v>#DIV/0!</v>
      </c>
      <c r="BI166" s="224" t="str">
        <f>CONCATENATE(TEXT($E$20,"0"),"% confidence
limits")</f>
        <v>90% confidence
limits</v>
      </c>
      <c r="BJ166" s="26" t="s">
        <v>17</v>
      </c>
      <c r="BK166" s="183">
        <f>BK165-TINV((100-BK163)/100,BK164)*ABS(BK165)/TINV(BK162,BK164)</f>
        <v>-0.1544786122372932</v>
      </c>
      <c r="BN166" s="253" t="str">
        <f>CONCATENATE(TEXT($E$20,"0"),"% confidence
limits")</f>
        <v>90% confidence
limits</v>
      </c>
      <c r="BO166" s="26" t="s">
        <v>17</v>
      </c>
      <c r="BP166" s="188">
        <f>BP165-TINV((100-BP163)/100,BP164)*ABS(BP165)/TINV(BP162,BP164)</f>
        <v>-0.2539729290038141</v>
      </c>
      <c r="BQ166" s="188">
        <f>BQ165-TINV((100-BQ163)/100,BQ164)*ABS(BQ165)/TINV(BQ162,BQ164)</f>
        <v>-0.21820402081261858</v>
      </c>
      <c r="BR166" s="188">
        <f>BR165-TINV((100-BR163)/100,BR164)*ABS(BR165)/TINV(BR162,BR164)</f>
        <v>-0.031017401340672185</v>
      </c>
      <c r="BS166" s="188" t="e">
        <f>BS165-TINV((100-BS163)/100,BS164)*ABS(BS165)/TINV(BS162,BS164)</f>
        <v>#DIV/0!</v>
      </c>
      <c r="BV166" s="224" t="str">
        <f>CONCATENATE(TEXT($E$20,"0"),"% confidence
limits")</f>
        <v>90% confidence
limits</v>
      </c>
      <c r="BW166" s="26" t="s">
        <v>17</v>
      </c>
      <c r="BX166" s="191">
        <f>BX165-TINV((100-BX163)/100,BX164)*ABS(BX165)/TINV(BX162,BX164)</f>
        <v>-0.01638028634916383</v>
      </c>
      <c r="CA166" s="253" t="str">
        <f>CONCATENATE(TEXT($E$20,"0"),"% confidence
limits")</f>
        <v>90% confidence
limits</v>
      </c>
      <c r="CB166" s="26" t="s">
        <v>17</v>
      </c>
      <c r="CC166" s="191">
        <f>CC165-TINV((100-CC163)/100,CC164)*ABS(CC165)/TINV(CC162,CC164)</f>
        <v>-0.02701425056243804</v>
      </c>
      <c r="CD166" s="191">
        <f>CD165-TINV((100-CD163)/100,CD164)*ABS(CD165)/TINV(CD162,CD164)</f>
        <v>-0.02320047288370433</v>
      </c>
      <c r="CE166" s="191">
        <f>CE165-TINV((100-CE163)/100,CE164)*ABS(CE165)/TINV(CE162,CE164)</f>
        <v>-0.0033331437736924055</v>
      </c>
      <c r="CF166" s="183" t="e">
        <f>CF165-TINV((100-CF163)/100,CF164)*ABS(CF165)/TINV(CF162,CF164)</f>
        <v>#DIV/0!</v>
      </c>
    </row>
    <row r="167" spans="25:84" ht="24">
      <c r="Y167" s="225"/>
      <c r="Z167" s="15" t="s">
        <v>18</v>
      </c>
      <c r="AA167" s="184">
        <f>AA165+TINV((100-AA163)/100,AA164)*ABS(AA165)/TINV(AA162,AA164)</f>
        <v>12.13762799122529</v>
      </c>
      <c r="AB167" s="184">
        <f>AB165+TINV((100-AB163)/100,AB164)*ABS(AB165)/TINV(AB162,AB164)</f>
        <v>2.404797505679104</v>
      </c>
      <c r="AC167" s="184">
        <f>AC165+TINV((100-AC163)/100,AC164)*ABS(AC165)/TINV(AC162,AC164)</f>
        <v>5.996426212066146</v>
      </c>
      <c r="AH167" s="225"/>
      <c r="AI167" s="15" t="s">
        <v>18</v>
      </c>
      <c r="AJ167" s="184">
        <f>AJ165+TINV((100-AJ163)/100,AJ164)*ABS(AJ165)/TINV(AJ162,AJ164)</f>
        <v>-6.601944498249048</v>
      </c>
      <c r="AK167" s="184">
        <f>AK165+TINV((100-AK163)/100,AK164)*ABS(AK165)/TINV(AK162,AK164)</f>
        <v>-0.28250418518610143</v>
      </c>
      <c r="AL167" s="184">
        <f>AL165+TINV((100-AL163)/100,AL164)*ABS(AL165)/TINV(AL162,AL164)</f>
        <v>11.090243068248599</v>
      </c>
      <c r="AM167" s="184" t="e">
        <f>AM165+TINV((100-AM163)/100,AM164)*ABS(AM165)/TINV(AM162,AM164)</f>
        <v>#DIV/0!</v>
      </c>
      <c r="AN167" s="184" t="e">
        <f aca="true" t="shared" si="247" ref="AN167:AS167">AN165+TINV((100-AN163)/100,AN164)*ABS(AN165)/TINV(AN162,AN164)</f>
        <v>#DIV/0!</v>
      </c>
      <c r="AO167" s="184" t="e">
        <f t="shared" si="247"/>
        <v>#DIV/0!</v>
      </c>
      <c r="AP167" s="184" t="e">
        <f t="shared" si="247"/>
        <v>#DIV/0!</v>
      </c>
      <c r="AQ167" s="184" t="e">
        <f t="shared" si="247"/>
        <v>#DIV/0!</v>
      </c>
      <c r="AR167" s="184" t="e">
        <f t="shared" si="247"/>
        <v>#DIV/0!</v>
      </c>
      <c r="AS167" s="184" t="e">
        <f t="shared" si="247"/>
        <v>#DIV/0!</v>
      </c>
      <c r="AV167" s="225"/>
      <c r="AW167" s="15" t="s">
        <v>18</v>
      </c>
      <c r="AX167" s="184">
        <f>AX165+TINV((100-AX163)/100,AX164)*ABS(AX165)/TINV(AX162,AX164)</f>
        <v>21.705097119708412</v>
      </c>
      <c r="BA167" s="254"/>
      <c r="BB167" s="15" t="s">
        <v>18</v>
      </c>
      <c r="BC167" s="184">
        <f>BC165+TINV((100-BC163)/100,BC164)*ABS(BC165)/TINV(BC162,BC164)</f>
        <v>-7.440553872678727</v>
      </c>
      <c r="BD167" s="184">
        <f>BD165+TINV((100-BD163)/100,BD164)*ABS(BD165)/TINV(BD162,BD164)</f>
        <v>-1.7899891377462698</v>
      </c>
      <c r="BE167" s="184">
        <f>BE165+TINV((100-BE163)/100,BE164)*ABS(BE165)/TINV(BE162,BE164)</f>
        <v>15.044444033065584</v>
      </c>
      <c r="BF167" s="184" t="e">
        <f>BF165+TINV((100-BF163)/100,BF164)*ABS(BF165)/TINV(BF162,BF164)</f>
        <v>#DIV/0!</v>
      </c>
      <c r="BI167" s="225"/>
      <c r="BJ167" s="15" t="s">
        <v>18</v>
      </c>
      <c r="BK167" s="184">
        <f>BK165+TINV((100-BK163)/100,BK164)*ABS(BK165)/TINV(BK162,BK164)</f>
        <v>0.2127354862304458</v>
      </c>
      <c r="BN167" s="254"/>
      <c r="BO167" s="15" t="s">
        <v>18</v>
      </c>
      <c r="BP167" s="189">
        <f>BP165+TINV((100-BP163)/100,BP164)*ABS(BP165)/TINV(BP162,BP164)</f>
        <v>-0.10869795619561987</v>
      </c>
      <c r="BQ167" s="189">
        <f>BQ165+TINV((100-BQ163)/100,BQ164)*ABS(BQ165)/TINV(BQ162,BQ164)</f>
        <v>-0.0030591154692958256</v>
      </c>
      <c r="BR167" s="189">
        <f>BR165+TINV((100-BR163)/100,BR164)*ABS(BR165)/TINV(BR162,BR164)</f>
        <v>0.18784933192770045</v>
      </c>
      <c r="BS167" s="189" t="e">
        <f>BS165+TINV((100-BS163)/100,BS164)*ABS(BS165)/TINV(BS162,BS164)</f>
        <v>#DIV/0!</v>
      </c>
      <c r="BV167" s="225"/>
      <c r="BW167" s="15" t="s">
        <v>18</v>
      </c>
      <c r="BX167" s="192">
        <f>BX165+TINV((100-BX163)/100,BX164)*ABS(BX165)/TINV(BX162,BX164)</f>
        <v>0.022739886509874407</v>
      </c>
      <c r="CA167" s="254"/>
      <c r="CB167" s="15" t="s">
        <v>18</v>
      </c>
      <c r="CC167" s="192">
        <f>CC165+TINV((100-CC163)/100,CC164)*ABS(CC165)/TINV(CC162,CC164)</f>
        <v>-0.01153948974587506</v>
      </c>
      <c r="CD167" s="192">
        <f>CD165+TINV((100-CD163)/100,CD164)*ABS(CD165)/TINV(CD162,CD164)</f>
        <v>-0.0002853094081058851</v>
      </c>
      <c r="CE167" s="192">
        <f>CE165+TINV((100-CE163)/100,CE164)*ABS(CE165)/TINV(CE162,CE164)</f>
        <v>0.020047653815240332</v>
      </c>
      <c r="CF167" s="184" t="e">
        <f>CF165+TINV((100-CF163)/100,CF164)*ABS(CF165)/TINV(CF162,CF164)</f>
        <v>#DIV/0!</v>
      </c>
    </row>
    <row r="168" spans="25:84" ht="14.25">
      <c r="Y168" s="226"/>
      <c r="Z168" s="16" t="s">
        <v>19</v>
      </c>
      <c r="AA168" s="199">
        <f>(AA167-AA166)/2</f>
        <v>10.813212758967214</v>
      </c>
      <c r="AB168" s="199">
        <f>(AB167-AB166)/2</f>
        <v>12.007487653844883</v>
      </c>
      <c r="AC168" s="199">
        <f>(AC167-AC166)/2</f>
        <v>10.9202691024983</v>
      </c>
      <c r="AH168" s="226"/>
      <c r="AI168" s="16" t="s">
        <v>19</v>
      </c>
      <c r="AJ168" s="199">
        <f>(AJ167-AJ166)/2</f>
        <v>4.325160882174739</v>
      </c>
      <c r="AK168" s="199">
        <f>(AK167-AK166)/2</f>
        <v>6.372043485389661</v>
      </c>
      <c r="AL168" s="199">
        <f>(AL167-AL166)/2</f>
        <v>6.376284449092575</v>
      </c>
      <c r="AM168" s="199" t="e">
        <f>(AM167-AM166)/2</f>
        <v>#DIV/0!</v>
      </c>
      <c r="AN168" s="199" t="e">
        <f aca="true" t="shared" si="248" ref="AN168:AS168">(AN167-AN166)/2</f>
        <v>#DIV/0!</v>
      </c>
      <c r="AO168" s="199" t="e">
        <f t="shared" si="248"/>
        <v>#DIV/0!</v>
      </c>
      <c r="AP168" s="199" t="e">
        <f t="shared" si="248"/>
        <v>#DIV/0!</v>
      </c>
      <c r="AQ168" s="199" t="e">
        <f t="shared" si="248"/>
        <v>#DIV/0!</v>
      </c>
      <c r="AR168" s="199" t="e">
        <f t="shared" si="248"/>
        <v>#DIV/0!</v>
      </c>
      <c r="AS168" s="199" t="e">
        <f t="shared" si="248"/>
        <v>#DIV/0!</v>
      </c>
      <c r="AV168" s="226"/>
      <c r="AW168" s="31" t="s">
        <v>19</v>
      </c>
      <c r="AX168" s="199">
        <f>(AX167-AX166)/2</f>
        <v>15.86476098525462</v>
      </c>
      <c r="BA168" s="255"/>
      <c r="BB168" s="16" t="s">
        <v>19</v>
      </c>
      <c r="BC168" s="199">
        <f>(BC167-BC166)/2</f>
        <v>6.971210833203626</v>
      </c>
      <c r="BD168" s="199">
        <f>(BD167-BD166)/2</f>
        <v>9.667330632267003</v>
      </c>
      <c r="BE168" s="199">
        <f>(BE167-BE166)/2</f>
        <v>11.112555488173943</v>
      </c>
      <c r="BF168" s="199" t="e">
        <f>(BF167-BF166)/2</f>
        <v>#DIV/0!</v>
      </c>
      <c r="BI168" s="226"/>
      <c r="BJ168" s="16" t="s">
        <v>19</v>
      </c>
      <c r="BK168" s="199">
        <f>(BK167-BK166)/2</f>
        <v>0.1836070492338695</v>
      </c>
      <c r="BN168" s="255"/>
      <c r="BO168" s="16" t="s">
        <v>19</v>
      </c>
      <c r="BP168" s="55">
        <f>(BP167-BP166)/2</f>
        <v>0.0726374864040971</v>
      </c>
      <c r="BQ168" s="55">
        <f>(BQ167-BQ166)/2</f>
        <v>0.10757245267166138</v>
      </c>
      <c r="BR168" s="55">
        <f>(BR167-BR166)/2</f>
        <v>0.10943336663418632</v>
      </c>
      <c r="BS168" s="55" t="e">
        <f>(BS167-BS166)/2</f>
        <v>#DIV/0!</v>
      </c>
      <c r="BV168" s="226"/>
      <c r="BW168" s="16" t="s">
        <v>19</v>
      </c>
      <c r="BX168" s="212">
        <f>(BX167-BX166)/2</f>
        <v>0.01956008642951912</v>
      </c>
      <c r="CA168" s="255"/>
      <c r="CB168" s="16" t="s">
        <v>19</v>
      </c>
      <c r="CC168" s="212">
        <f>(CC167-CC166)/2</f>
        <v>0.0077373804082814905</v>
      </c>
      <c r="CD168" s="212">
        <f>(CD167-CD166)/2</f>
        <v>0.011457581737799222</v>
      </c>
      <c r="CE168" s="212">
        <f>(CE167-CE166)/2</f>
        <v>0.011690398794466369</v>
      </c>
      <c r="CF168" s="199" t="e">
        <f>(CF167-CF166)/2</f>
        <v>#DIV/0!</v>
      </c>
    </row>
    <row r="169" spans="25:84" ht="12.75" customHeight="1">
      <c r="Y169" s="241" t="s">
        <v>69</v>
      </c>
      <c r="Z169" s="18" t="s">
        <v>22</v>
      </c>
      <c r="AA169" s="53">
        <f>AJ169</f>
        <v>9.531017980432493</v>
      </c>
      <c r="AB169" s="53">
        <f>AK169</f>
        <v>9.531017980432493</v>
      </c>
      <c r="AC169" s="53">
        <f>AL169</f>
        <v>9.531017980432493</v>
      </c>
      <c r="AH169" s="251" t="s">
        <v>20</v>
      </c>
      <c r="AI169" s="18" t="s">
        <v>22</v>
      </c>
      <c r="AJ169" s="53">
        <f>100*LN((AJ103+100)/100)</f>
        <v>9.531017980432493</v>
      </c>
      <c r="AK169" s="54">
        <f>AJ169</f>
        <v>9.531017980432493</v>
      </c>
      <c r="AL169" s="54">
        <f>AK169</f>
        <v>9.531017980432493</v>
      </c>
      <c r="AM169" s="54">
        <f>AL169</f>
        <v>9.531017980432493</v>
      </c>
      <c r="AN169" s="54">
        <f aca="true" t="shared" si="249" ref="AN169:AS169">AM169</f>
        <v>9.531017980432493</v>
      </c>
      <c r="AO169" s="54">
        <f t="shared" si="249"/>
        <v>9.531017980432493</v>
      </c>
      <c r="AP169" s="54">
        <f t="shared" si="249"/>
        <v>9.531017980432493</v>
      </c>
      <c r="AQ169" s="54">
        <f t="shared" si="249"/>
        <v>9.531017980432493</v>
      </c>
      <c r="AR169" s="54">
        <f t="shared" si="249"/>
        <v>9.531017980432493</v>
      </c>
      <c r="AS169" s="54">
        <f t="shared" si="249"/>
        <v>9.531017980432493</v>
      </c>
      <c r="AV169" s="241" t="s">
        <v>69</v>
      </c>
      <c r="AW169" s="18" t="s">
        <v>22</v>
      </c>
      <c r="AX169" s="53" t="str">
        <f>BC169</f>
        <v>???</v>
      </c>
      <c r="BA169" s="251" t="s">
        <v>20</v>
      </c>
      <c r="BB169" s="95" t="s">
        <v>22</v>
      </c>
      <c r="BC169" s="206" t="s">
        <v>25</v>
      </c>
      <c r="BD169" s="54" t="str">
        <f>BC169</f>
        <v>???</v>
      </c>
      <c r="BE169" s="54" t="str">
        <f>BD169</f>
        <v>???</v>
      </c>
      <c r="BF169" s="54" t="str">
        <f>BE169</f>
        <v>???</v>
      </c>
      <c r="BI169" s="241" t="s">
        <v>69</v>
      </c>
      <c r="BJ169" s="18" t="s">
        <v>22</v>
      </c>
      <c r="BK169" s="53" t="str">
        <f>BP169</f>
        <v>???</v>
      </c>
      <c r="BN169" s="251" t="s">
        <v>20</v>
      </c>
      <c r="BO169" s="95" t="s">
        <v>22</v>
      </c>
      <c r="BP169" s="206" t="s">
        <v>25</v>
      </c>
      <c r="BQ169" s="54" t="str">
        <f>BP169</f>
        <v>???</v>
      </c>
      <c r="BR169" s="54" t="str">
        <f>BQ169</f>
        <v>???</v>
      </c>
      <c r="BS169" s="54" t="str">
        <f>BR169</f>
        <v>???</v>
      </c>
      <c r="BV169" s="241" t="s">
        <v>69</v>
      </c>
      <c r="BW169" s="18" t="s">
        <v>22</v>
      </c>
      <c r="BX169" s="53" t="str">
        <f>CC169</f>
        <v>???</v>
      </c>
      <c r="CA169" s="251" t="s">
        <v>20</v>
      </c>
      <c r="CB169" s="95" t="s">
        <v>22</v>
      </c>
      <c r="CC169" s="206" t="s">
        <v>25</v>
      </c>
      <c r="CD169" s="54" t="str">
        <f>CC169</f>
        <v>???</v>
      </c>
      <c r="CE169" s="54" t="str">
        <f>CD169</f>
        <v>???</v>
      </c>
      <c r="CF169" s="54" t="str">
        <f>CE169</f>
        <v>???</v>
      </c>
    </row>
    <row r="170" spans="25:84" ht="12.75">
      <c r="Y170" s="242"/>
      <c r="Z170" s="17" t="s">
        <v>23</v>
      </c>
      <c r="AA170" s="55">
        <f>-AA169</f>
        <v>-9.531017980432493</v>
      </c>
      <c r="AB170" s="55">
        <f>-AB169</f>
        <v>-9.531017980432493</v>
      </c>
      <c r="AC170" s="55">
        <f>-AC169</f>
        <v>-9.531017980432493</v>
      </c>
      <c r="AH170" s="252"/>
      <c r="AI170" s="17" t="s">
        <v>23</v>
      </c>
      <c r="AJ170" s="55">
        <f>-AJ169</f>
        <v>-9.531017980432493</v>
      </c>
      <c r="AK170" s="56">
        <f>-AK169</f>
        <v>-9.531017980432493</v>
      </c>
      <c r="AL170" s="56">
        <f>-AL169</f>
        <v>-9.531017980432493</v>
      </c>
      <c r="AM170" s="56">
        <f>-AM169</f>
        <v>-9.531017980432493</v>
      </c>
      <c r="AN170" s="56">
        <f aca="true" t="shared" si="250" ref="AN170:AS170">-AN169</f>
        <v>-9.531017980432493</v>
      </c>
      <c r="AO170" s="56">
        <f t="shared" si="250"/>
        <v>-9.531017980432493</v>
      </c>
      <c r="AP170" s="56">
        <f t="shared" si="250"/>
        <v>-9.531017980432493</v>
      </c>
      <c r="AQ170" s="56">
        <f t="shared" si="250"/>
        <v>-9.531017980432493</v>
      </c>
      <c r="AR170" s="56">
        <f t="shared" si="250"/>
        <v>-9.531017980432493</v>
      </c>
      <c r="AS170" s="56">
        <f t="shared" si="250"/>
        <v>-9.531017980432493</v>
      </c>
      <c r="AV170" s="242"/>
      <c r="AW170" s="17" t="s">
        <v>23</v>
      </c>
      <c r="AX170" s="55" t="e">
        <f>-AX169</f>
        <v>#VALUE!</v>
      </c>
      <c r="BA170" s="252"/>
      <c r="BB170" s="96" t="s">
        <v>23</v>
      </c>
      <c r="BC170" s="207" t="e">
        <f>-BC169</f>
        <v>#VALUE!</v>
      </c>
      <c r="BD170" s="56" t="e">
        <f>-BD169</f>
        <v>#VALUE!</v>
      </c>
      <c r="BE170" s="56" t="e">
        <f>-BE169</f>
        <v>#VALUE!</v>
      </c>
      <c r="BF170" s="56" t="e">
        <f>-BF169</f>
        <v>#VALUE!</v>
      </c>
      <c r="BI170" s="242"/>
      <c r="BJ170" s="17" t="s">
        <v>23</v>
      </c>
      <c r="BK170" s="55" t="e">
        <f>-BK169</f>
        <v>#VALUE!</v>
      </c>
      <c r="BN170" s="252"/>
      <c r="BO170" s="96" t="s">
        <v>23</v>
      </c>
      <c r="BP170" s="207" t="e">
        <f>-BP169</f>
        <v>#VALUE!</v>
      </c>
      <c r="BQ170" s="56" t="e">
        <f>-BQ169</f>
        <v>#VALUE!</v>
      </c>
      <c r="BR170" s="56" t="e">
        <f>-BR169</f>
        <v>#VALUE!</v>
      </c>
      <c r="BS170" s="56" t="e">
        <f>-BS169</f>
        <v>#VALUE!</v>
      </c>
      <c r="BV170" s="242"/>
      <c r="BW170" s="17" t="s">
        <v>23</v>
      </c>
      <c r="BX170" s="55" t="e">
        <f>-BX169</f>
        <v>#VALUE!</v>
      </c>
      <c r="CA170" s="252"/>
      <c r="CB170" s="96" t="s">
        <v>23</v>
      </c>
      <c r="CC170" s="207" t="e">
        <f>-CC169</f>
        <v>#VALUE!</v>
      </c>
      <c r="CD170" s="56" t="e">
        <f>-CD169</f>
        <v>#VALUE!</v>
      </c>
      <c r="CE170" s="56" t="e">
        <f>-CE169</f>
        <v>#VALUE!</v>
      </c>
      <c r="CF170" s="56" t="e">
        <f>-CF169</f>
        <v>#VALUE!</v>
      </c>
    </row>
    <row r="171" spans="25:84" ht="12.75">
      <c r="Y171" s="231" t="s">
        <v>24</v>
      </c>
      <c r="Z171" s="234" t="s">
        <v>22</v>
      </c>
      <c r="AA171" s="200">
        <f>IF(ISERROR(TDIST((AA169-AA165)/ABS(AA165)*TINV(AA162,AA164),AA164,1)),1-TDIST((AA165-AA169)/ABS(AA165)*TINV(AA162,AA164),AA164,1),TDIST((AA169-AA165)/ABS(AA165)*TINV(AA162,AA164),AA164,1))*100</f>
        <v>10.252437349246629</v>
      </c>
      <c r="AB171" s="200">
        <f>IF(ISERROR(TDIST((AB169-AB165)/ABS(AB165)*TINV(AB162,AB164),AB164,1)),1-TDIST((AB165-AB169)/ABS(AB165)*TINV(AB162,AB164),AB164,1),TDIST((AB169-AB165)/ABS(AB165)*TINV(AB162,AB164),AB164,1))*100</f>
        <v>0.6294187982013317</v>
      </c>
      <c r="AC171" s="200">
        <f>IF(ISERROR(TDIST((AC169-AC165)/ABS(AC165)*TINV(AC162,AC164),AC164,1)),1-TDIST((AC165-AC169)/ABS(AC165)*TINV(AC162,AC164),AC164,1),TDIST((AC169-AC165)/ABS(AC165)*TINV(AC162,AC164),AC164,1))*100</f>
        <v>1.6973630113029472</v>
      </c>
      <c r="AH171" s="231" t="s">
        <v>24</v>
      </c>
      <c r="AI171" s="234" t="s">
        <v>22</v>
      </c>
      <c r="AJ171" s="200">
        <f>IF(ISERROR(TDIST((AJ169-AJ165)/ABS(AJ165)*TINV(AJ162,AJ164),AJ164,1)),1-TDIST((AJ165-AJ169)/ABS(AJ165)*TINV(AJ162,AJ164),AJ164,1),TDIST((AJ169-AJ165)/ABS(AJ165)*TINV(AJ162,AJ164),AJ164,1))*100</f>
        <v>6.024869279724807E-06</v>
      </c>
      <c r="AK171" s="200">
        <f>IF(ISERROR(TDIST((AK169-AK165)/ABS(AK165)*TINV(AK162,AK164),AK164,1)),1-TDIST((AK165-AK169)/ABS(AK165)*TINV(AK162,AK164),AK164,1),TDIST((AK169-AK165)/ABS(AK165)*TINV(AK162,AK164),AK164,1))*100</f>
        <v>0.017095449901242277</v>
      </c>
      <c r="AL171" s="200">
        <f>IF(ISERROR(TDIST((AL169-AL165)/ABS(AL165)*TINV(AL162,AL164),AL164,1)),1-TDIST((AL165-AL169)/ABS(AL165)*TINV(AL162,AL164),AL164,1),TDIST((AL169-AL165)/ABS(AL165)*TINV(AL162,AL164),AL164,1))*100</f>
        <v>10.33303615193087</v>
      </c>
      <c r="AM171" s="200" t="e">
        <f>IF(ISERROR(TDIST((AM169-AM165)/ABS(AM165)*TINV(AM162,AM164),AM164,1)),1-TDIST((AM165-AM169)/ABS(AM165)*TINV(AM162,AM164),AM164,1),TDIST((AM169-AM165)/ABS(AM165)*TINV(AM162,AM164),AM164,1))*100</f>
        <v>#DIV/0!</v>
      </c>
      <c r="AN171" s="200" t="e">
        <f aca="true" t="shared" si="251" ref="AN171:AS171">IF(ISERROR(TDIST((AN169-AN165)/ABS(AN165)*TINV(AN162,AN164),AN164,1)),1-TDIST((AN165-AN169)/ABS(AN165)*TINV(AN162,AN164),AN164,1),TDIST((AN169-AN165)/ABS(AN165)*TINV(AN162,AN164),AN164,1))*100</f>
        <v>#DIV/0!</v>
      </c>
      <c r="AO171" s="200" t="e">
        <f t="shared" si="251"/>
        <v>#DIV/0!</v>
      </c>
      <c r="AP171" s="200" t="e">
        <f t="shared" si="251"/>
        <v>#DIV/0!</v>
      </c>
      <c r="AQ171" s="200" t="e">
        <f t="shared" si="251"/>
        <v>#DIV/0!</v>
      </c>
      <c r="AR171" s="200" t="e">
        <f t="shared" si="251"/>
        <v>#DIV/0!</v>
      </c>
      <c r="AS171" s="200" t="e">
        <f t="shared" si="251"/>
        <v>#DIV/0!</v>
      </c>
      <c r="AV171" s="231" t="s">
        <v>24</v>
      </c>
      <c r="AW171" s="234" t="s">
        <v>22</v>
      </c>
      <c r="AX171" s="200" t="e">
        <f>IF(ISERROR(TDIST((AX169-AX165)/ABS(AX165)*TINV(AX162,AX164),AX164,1)),1-TDIST((AX165-AX169)/ABS(AX165)*TINV(AX162,AX164),AX164,1),TDIST((AX169-AX165)/ABS(AX165)*TINV(AX162,AX164),AX164,1))*100</f>
        <v>#VALUE!</v>
      </c>
      <c r="BA171" s="231" t="s">
        <v>24</v>
      </c>
      <c r="BB171" s="234" t="s">
        <v>22</v>
      </c>
      <c r="BC171" s="200" t="e">
        <f>IF(ISERROR(TDIST((BC169-BC165)/ABS(BC165)*TINV(BC162,BC164),BC164,1)),1-TDIST((BC165-BC169)/ABS(BC165)*TINV(BC162,BC164),BC164,1),TDIST((BC169-BC165)/ABS(BC165)*TINV(BC162,BC164),BC164,1))*100</f>
        <v>#VALUE!</v>
      </c>
      <c r="BD171" s="200" t="e">
        <f>IF(ISERROR(TDIST((BD169-BD165)/ABS(BD165)*TINV(BD162,BD164),BD164,1)),1-TDIST((BD165-BD169)/ABS(BD165)*TINV(BD162,BD164),BD164,1),TDIST((BD169-BD165)/ABS(BD165)*TINV(BD162,BD164),BD164,1))*100</f>
        <v>#VALUE!</v>
      </c>
      <c r="BE171" s="200" t="e">
        <f>IF(ISERROR(TDIST((BE169-BE165)/ABS(BE165)*TINV(BE162,BE164),BE164,1)),1-TDIST((BE165-BE169)/ABS(BE165)*TINV(BE162,BE164),BE164,1),TDIST((BE169-BE165)/ABS(BE165)*TINV(BE162,BE164),BE164,1))*100</f>
        <v>#VALUE!</v>
      </c>
      <c r="BF171" s="200" t="e">
        <f>IF(ISERROR(TDIST((BF169-BF165)/ABS(BF165)*TINV(BF162,BF164),BF164,1)),1-TDIST((BF165-BF169)/ABS(BF165)*TINV(BF162,BF164),BF164,1),TDIST((BF169-BF165)/ABS(BF165)*TINV(BF162,BF164),BF164,1))*100</f>
        <v>#DIV/0!</v>
      </c>
      <c r="BI171" s="231" t="s">
        <v>24</v>
      </c>
      <c r="BJ171" s="234" t="s">
        <v>22</v>
      </c>
      <c r="BK171" s="200" t="e">
        <f>IF(ISERROR(TDIST((BK169-BK165)/ABS(BK165)*TINV(BK162,BK164),BK164,1)),1-TDIST((BK165-BK169)/ABS(BK165)*TINV(BK162,BK164),BK164,1),TDIST((BK169-BK165)/ABS(BK165)*TINV(BK162,BK164),BK164,1))*100</f>
        <v>#VALUE!</v>
      </c>
      <c r="BN171" s="231" t="s">
        <v>24</v>
      </c>
      <c r="BO171" s="234" t="s">
        <v>22</v>
      </c>
      <c r="BP171" s="200" t="e">
        <f>IF(ISERROR(TDIST((BP169-BP165)/ABS(BP165)*TINV(BP162,BP164),BP164,1)),1-TDIST((BP165-BP169)/ABS(BP165)*TINV(BP162,BP164),BP164,1),TDIST((BP169-BP165)/ABS(BP165)*TINV(BP162,BP164),BP164,1))*100</f>
        <v>#VALUE!</v>
      </c>
      <c r="BQ171" s="200" t="e">
        <f>IF(ISERROR(TDIST((BQ169-BQ165)/ABS(BQ165)*TINV(BQ162,BQ164),BQ164,1)),1-TDIST((BQ165-BQ169)/ABS(BQ165)*TINV(BQ162,BQ164),BQ164,1),TDIST((BQ169-BQ165)/ABS(BQ165)*TINV(BQ162,BQ164),BQ164,1))*100</f>
        <v>#VALUE!</v>
      </c>
      <c r="BR171" s="200" t="e">
        <f>IF(ISERROR(TDIST((BR169-BR165)/ABS(BR165)*TINV(BR162,BR164),BR164,1)),1-TDIST((BR165-BR169)/ABS(BR165)*TINV(BR162,BR164),BR164,1),TDIST((BR169-BR165)/ABS(BR165)*TINV(BR162,BR164),BR164,1))*100</f>
        <v>#VALUE!</v>
      </c>
      <c r="BS171" s="200" t="e">
        <f>IF(ISERROR(TDIST((BS169-BS165)/ABS(BS165)*TINV(BS162,BS164),BS164,1)),1-TDIST((BS165-BS169)/ABS(BS165)*TINV(BS162,BS164),BS164,1),TDIST((BS169-BS165)/ABS(BS165)*TINV(BS162,BS164),BS164,1))*100</f>
        <v>#DIV/0!</v>
      </c>
      <c r="BV171" s="231" t="s">
        <v>24</v>
      </c>
      <c r="BW171" s="234" t="s">
        <v>22</v>
      </c>
      <c r="BX171" s="200" t="e">
        <f>IF(ISERROR(TDIST((BX169-BX165)/ABS(BX165)*TINV(BX162,BX164),BX164,1)),1-TDIST((BX165-BX169)/ABS(BX165)*TINV(BX162,BX164),BX164,1),TDIST((BX169-BX165)/ABS(BX165)*TINV(BX162,BX164),BX164,1))*100</f>
        <v>#VALUE!</v>
      </c>
      <c r="CA171" s="231" t="s">
        <v>24</v>
      </c>
      <c r="CB171" s="234" t="s">
        <v>22</v>
      </c>
      <c r="CC171" s="200" t="e">
        <f>IF(ISERROR(TDIST((CC169-CC165)/ABS(CC165)*TINV(CC162,CC164),CC164,1)),1-TDIST((CC165-CC169)/ABS(CC165)*TINV(CC162,CC164),CC164,1),TDIST((CC169-CC165)/ABS(CC165)*TINV(CC162,CC164),CC164,1))*100</f>
        <v>#VALUE!</v>
      </c>
      <c r="CD171" s="200" t="e">
        <f>IF(ISERROR(TDIST((CD169-CD165)/ABS(CD165)*TINV(CD162,CD164),CD164,1)),1-TDIST((CD165-CD169)/ABS(CD165)*TINV(CD162,CD164),CD164,1),TDIST((CD169-CD165)/ABS(CD165)*TINV(CD162,CD164),CD164,1))*100</f>
        <v>#VALUE!</v>
      </c>
      <c r="CE171" s="200" t="e">
        <f>IF(ISERROR(TDIST((CE169-CE165)/ABS(CE165)*TINV(CE162,CE164),CE164,1)),1-TDIST((CE165-CE169)/ABS(CE165)*TINV(CE162,CE164),CE164,1),TDIST((CE169-CE165)/ABS(CE165)*TINV(CE162,CE164),CE164,1))*100</f>
        <v>#VALUE!</v>
      </c>
      <c r="CF171" s="200" t="e">
        <f>IF(ISERROR(TDIST((CF169-CF165)/ABS(CF165)*TINV(CF162,CF164),CF164,1)),1-TDIST((CF165-CF169)/ABS(CF165)*TINV(CF162,CF164),CF164,1),TDIST((CF169-CF165)/ABS(CF165)*TINV(CF162,CF164),CF164,1))*100</f>
        <v>#DIV/0!</v>
      </c>
    </row>
    <row r="172" spans="25:84" ht="29.25">
      <c r="Y172" s="232"/>
      <c r="Z172" s="235"/>
      <c r="AA172" s="201" t="str">
        <f>IF(AA171&lt;1,"almost certainly not",IF(AA171&lt;5,"very unlikely",IF(AA171&lt;25,"unlikely, probably not",IF(AA171&lt;75,"possibly, may (not)",IF(AA171&lt;95,"likely, probable",IF(AA171&lt;99,"very likely","almost certainly"))))))</f>
        <v>unlikely, probably not</v>
      </c>
      <c r="AB172" s="201" t="str">
        <f>IF(AB171&lt;1,"almost certainly not",IF(AB171&lt;5,"very unlikely",IF(AB171&lt;25,"unlikely, probably not",IF(AB171&lt;75,"possibly, may (not)",IF(AB171&lt;95,"likely, probable",IF(AB171&lt;99,"very likely","almost certainly"))))))</f>
        <v>almost certainly not</v>
      </c>
      <c r="AC172" s="201" t="str">
        <f>IF(AC171&lt;1,"almost certainly not",IF(AC171&lt;5,"very unlikely",IF(AC171&lt;25,"unlikely, probably not",IF(AC171&lt;75,"possibly, may (not)",IF(AC171&lt;95,"likely, probable",IF(AC171&lt;99,"very likely","almost certainly"))))))</f>
        <v>very unlikely</v>
      </c>
      <c r="AH172" s="232"/>
      <c r="AI172" s="235"/>
      <c r="AJ172" s="201" t="str">
        <f>IF(AJ171&lt;1,"almost certainly not",IF(AJ171&lt;5,"very unlikely",IF(AJ171&lt;25,"unlikely, probably not",IF(AJ171&lt;75,"possibly, may (not)",IF(AJ171&lt;95,"likely, probable",IF(AJ171&lt;99,"very likely","almost certainly"))))))</f>
        <v>almost certainly not</v>
      </c>
      <c r="AK172" s="201" t="str">
        <f>IF(AK171&lt;1,"almost certainly not",IF(AK171&lt;5,"very unlikely",IF(AK171&lt;25,"unlikely, probably not",IF(AK171&lt;75,"possibly, may (not)",IF(AK171&lt;95,"likely, probable",IF(AK171&lt;99,"very likely","almost certainly"))))))</f>
        <v>almost certainly not</v>
      </c>
      <c r="AL172" s="201" t="str">
        <f>IF(AL171&lt;1,"almost certainly not",IF(AL171&lt;5,"very unlikely",IF(AL171&lt;25,"unlikely, probably not",IF(AL171&lt;75,"possibly, may (not)",IF(AL171&lt;95,"likely, probable",IF(AL171&lt;99,"very likely","almost certainly"))))))</f>
        <v>unlikely, probably not</v>
      </c>
      <c r="AM172" s="201" t="e">
        <f>IF(AM171&lt;1,"almost certainly not",IF(AM171&lt;5,"very unlikely",IF(AM171&lt;25,"unlikely, probably not",IF(AM171&lt;75,"possibly, may (not)",IF(AM171&lt;95,"likely, probable",IF(AM171&lt;99,"very likely","almost certainly"))))))</f>
        <v>#DIV/0!</v>
      </c>
      <c r="AN172" s="201" t="e">
        <f aca="true" t="shared" si="252" ref="AN172:AS172">IF(AN171&lt;1,"almost certainly not",IF(AN171&lt;5,"very unlikely",IF(AN171&lt;25,"unlikely, probably not",IF(AN171&lt;75,"possibly, may (not)",IF(AN171&lt;95,"likely, probable",IF(AN171&lt;99,"very likely","almost certainly"))))))</f>
        <v>#DIV/0!</v>
      </c>
      <c r="AO172" s="201" t="e">
        <f t="shared" si="252"/>
        <v>#DIV/0!</v>
      </c>
      <c r="AP172" s="201" t="e">
        <f t="shared" si="252"/>
        <v>#DIV/0!</v>
      </c>
      <c r="AQ172" s="201" t="e">
        <f t="shared" si="252"/>
        <v>#DIV/0!</v>
      </c>
      <c r="AR172" s="201" t="e">
        <f t="shared" si="252"/>
        <v>#DIV/0!</v>
      </c>
      <c r="AS172" s="201" t="e">
        <f t="shared" si="252"/>
        <v>#DIV/0!</v>
      </c>
      <c r="AV172" s="232"/>
      <c r="AW172" s="235"/>
      <c r="AX172" s="201" t="e">
        <f>IF(AX171&lt;1,"almost certainly not",IF(AX171&lt;5,"very unlikely",IF(AX171&lt;25,"unlikely, probably not",IF(AX171&lt;75,"possibly, may (not)",IF(AX171&lt;95,"likely, probable",IF(AX171&lt;99,"very likely","almost certainly"))))))</f>
        <v>#VALUE!</v>
      </c>
      <c r="BA172" s="232"/>
      <c r="BB172" s="235"/>
      <c r="BC172" s="201" t="e">
        <f>IF(BC171&lt;1,"almost certainly not",IF(BC171&lt;5,"very unlikely",IF(BC171&lt;25,"unlikely, probably not",IF(BC171&lt;75,"possibly, may (not)",IF(BC171&lt;95,"likely, probable",IF(BC171&lt;99,"very likely","almost certainly"))))))</f>
        <v>#VALUE!</v>
      </c>
      <c r="BD172" s="201" t="e">
        <f>IF(BD171&lt;1,"almost certainly not",IF(BD171&lt;5,"very unlikely",IF(BD171&lt;25,"unlikely, probably not",IF(BD171&lt;75,"possibly, may (not)",IF(BD171&lt;95,"likely, probable",IF(BD171&lt;99,"very likely","almost certainly"))))))</f>
        <v>#VALUE!</v>
      </c>
      <c r="BE172" s="201" t="e">
        <f>IF(BE171&lt;1,"almost certainly not",IF(BE171&lt;5,"very unlikely",IF(BE171&lt;25,"unlikely, probably not",IF(BE171&lt;75,"possibly, may (not)",IF(BE171&lt;95,"likely, probable",IF(BE171&lt;99,"very likely","almost certainly"))))))</f>
        <v>#VALUE!</v>
      </c>
      <c r="BF172" s="201" t="e">
        <f>IF(BF171&lt;1,"almost certainly not",IF(BF171&lt;5,"very unlikely",IF(BF171&lt;25,"unlikely, probably not",IF(BF171&lt;75,"possibly, may (not)",IF(BF171&lt;95,"likely, probable",IF(BF171&lt;99,"very likely","almost certainly"))))))</f>
        <v>#DIV/0!</v>
      </c>
      <c r="BI172" s="232"/>
      <c r="BJ172" s="235"/>
      <c r="BK172" s="201" t="e">
        <f>IF(BK171&lt;1,"almost certainly not",IF(BK171&lt;5,"very unlikely",IF(BK171&lt;25,"unlikely, probably not",IF(BK171&lt;75,"possibly, may (not)",IF(BK171&lt;95,"likely, probable",IF(BK171&lt;99,"very likely","almost certainly"))))))</f>
        <v>#VALUE!</v>
      </c>
      <c r="BN172" s="232"/>
      <c r="BO172" s="235"/>
      <c r="BP172" s="201" t="e">
        <f>IF(BP171&lt;1,"almost certainly not",IF(BP171&lt;5,"very unlikely",IF(BP171&lt;25,"unlikely, probably not",IF(BP171&lt;75,"possibly, may (not)",IF(BP171&lt;95,"likely, probable",IF(BP171&lt;99,"very likely","almost certainly"))))))</f>
        <v>#VALUE!</v>
      </c>
      <c r="BQ172" s="201" t="e">
        <f>IF(BQ171&lt;1,"almost certainly not",IF(BQ171&lt;5,"very unlikely",IF(BQ171&lt;25,"unlikely, probably not",IF(BQ171&lt;75,"possibly, may (not)",IF(BQ171&lt;95,"likely, probable",IF(BQ171&lt;99,"very likely","almost certainly"))))))</f>
        <v>#VALUE!</v>
      </c>
      <c r="BR172" s="201" t="e">
        <f>IF(BR171&lt;1,"almost certainly not",IF(BR171&lt;5,"very unlikely",IF(BR171&lt;25,"unlikely, probably not",IF(BR171&lt;75,"possibly, may (not)",IF(BR171&lt;95,"likely, probable",IF(BR171&lt;99,"very likely","almost certainly"))))))</f>
        <v>#VALUE!</v>
      </c>
      <c r="BS172" s="201" t="e">
        <f>IF(BS171&lt;1,"almost certainly not",IF(BS171&lt;5,"very unlikely",IF(BS171&lt;25,"unlikely, probably not",IF(BS171&lt;75,"possibly, may (not)",IF(BS171&lt;95,"likely, probable",IF(BS171&lt;99,"very likely","almost certainly"))))))</f>
        <v>#DIV/0!</v>
      </c>
      <c r="BV172" s="232"/>
      <c r="BW172" s="235"/>
      <c r="BX172" s="201" t="e">
        <f>IF(BX171&lt;1,"almost certainly not",IF(BX171&lt;5,"very unlikely",IF(BX171&lt;25,"unlikely, probably not",IF(BX171&lt;75,"possibly, may (not)",IF(BX171&lt;95,"likely, probable",IF(BX171&lt;99,"very likely","almost certainly"))))))</f>
        <v>#VALUE!</v>
      </c>
      <c r="CA172" s="232"/>
      <c r="CB172" s="235"/>
      <c r="CC172" s="201" t="e">
        <f>IF(CC171&lt;1,"almost certainly not",IF(CC171&lt;5,"very unlikely",IF(CC171&lt;25,"unlikely, probably not",IF(CC171&lt;75,"possibly, may (not)",IF(CC171&lt;95,"likely, probable",IF(CC171&lt;99,"very likely","almost certainly"))))))</f>
        <v>#VALUE!</v>
      </c>
      <c r="CD172" s="201" t="e">
        <f>IF(CD171&lt;1,"almost certainly not",IF(CD171&lt;5,"very unlikely",IF(CD171&lt;25,"unlikely, probably not",IF(CD171&lt;75,"possibly, may (not)",IF(CD171&lt;95,"likely, probable",IF(CD171&lt;99,"very likely","almost certainly"))))))</f>
        <v>#VALUE!</v>
      </c>
      <c r="CE172" s="201" t="e">
        <f>IF(CE171&lt;1,"almost certainly not",IF(CE171&lt;5,"very unlikely",IF(CE171&lt;25,"unlikely, probably not",IF(CE171&lt;75,"possibly, may (not)",IF(CE171&lt;95,"likely, probable",IF(CE171&lt;99,"very likely","almost certainly"))))))</f>
        <v>#VALUE!</v>
      </c>
      <c r="CF172" s="201" t="e">
        <f>IF(CF171&lt;1,"almost certainly not",IF(CF171&lt;5,"very unlikely",IF(CF171&lt;25,"unlikely, probably not",IF(CF171&lt;75,"possibly, may (not)",IF(CF171&lt;95,"likely, probable",IF(CF171&lt;99,"very likely","almost certainly"))))))</f>
        <v>#DIV/0!</v>
      </c>
    </row>
    <row r="173" spans="25:84" ht="12.75">
      <c r="Y173" s="232"/>
      <c r="Z173" s="236" t="s">
        <v>21</v>
      </c>
      <c r="AA173" s="200">
        <f>100-AA171-AA175</f>
        <v>84.80886798048834</v>
      </c>
      <c r="AB173" s="200">
        <f>100-AB171-AB175</f>
        <v>48.96421596520023</v>
      </c>
      <c r="AC173" s="200">
        <f>100-AC171-AC175</f>
        <v>74.61073089877829</v>
      </c>
      <c r="AH173" s="232"/>
      <c r="AI173" s="236" t="s">
        <v>21</v>
      </c>
      <c r="AJ173" s="200">
        <f>100-AJ171-AJ175</f>
        <v>29.16353303976244</v>
      </c>
      <c r="AK173" s="200">
        <f>100-AK171-AK175</f>
        <v>77.78655268690733</v>
      </c>
      <c r="AL173" s="200">
        <f>100-AL171-AL175</f>
        <v>89.61136227148172</v>
      </c>
      <c r="AM173" s="200" t="e">
        <f>100-AM171-AM175</f>
        <v>#DIV/0!</v>
      </c>
      <c r="AN173" s="200" t="e">
        <f aca="true" t="shared" si="253" ref="AN173:AS173">100-AN171-AN175</f>
        <v>#DIV/0!</v>
      </c>
      <c r="AO173" s="200" t="e">
        <f t="shared" si="253"/>
        <v>#DIV/0!</v>
      </c>
      <c r="AP173" s="200" t="e">
        <f t="shared" si="253"/>
        <v>#DIV/0!</v>
      </c>
      <c r="AQ173" s="200" t="e">
        <f t="shared" si="253"/>
        <v>#DIV/0!</v>
      </c>
      <c r="AR173" s="200" t="e">
        <f t="shared" si="253"/>
        <v>#DIV/0!</v>
      </c>
      <c r="AS173" s="200" t="e">
        <f t="shared" si="253"/>
        <v>#DIV/0!</v>
      </c>
      <c r="AV173" s="232"/>
      <c r="AW173" s="236" t="s">
        <v>21</v>
      </c>
      <c r="AX173" s="200" t="e">
        <f>100-AX171-AX175</f>
        <v>#VALUE!</v>
      </c>
      <c r="BA173" s="232"/>
      <c r="BB173" s="236" t="s">
        <v>21</v>
      </c>
      <c r="BC173" s="200" t="e">
        <f>100-BC171-BC175</f>
        <v>#VALUE!</v>
      </c>
      <c r="BD173" s="200" t="e">
        <f>100-BD171-BD175</f>
        <v>#VALUE!</v>
      </c>
      <c r="BE173" s="200" t="e">
        <f>100-BE171-BE175</f>
        <v>#VALUE!</v>
      </c>
      <c r="BF173" s="200" t="e">
        <f>100-BF171-BF175</f>
        <v>#DIV/0!</v>
      </c>
      <c r="BI173" s="232"/>
      <c r="BJ173" s="236" t="s">
        <v>21</v>
      </c>
      <c r="BK173" s="200" t="e">
        <f>100-BK171-BK175</f>
        <v>#VALUE!</v>
      </c>
      <c r="BN173" s="232"/>
      <c r="BO173" s="256" t="s">
        <v>21</v>
      </c>
      <c r="BP173" s="200" t="e">
        <f>100-BP171-BP175</f>
        <v>#VALUE!</v>
      </c>
      <c r="BQ173" s="200" t="e">
        <f>100-BQ171-BQ175</f>
        <v>#VALUE!</v>
      </c>
      <c r="BR173" s="200" t="e">
        <f>100-BR171-BR175</f>
        <v>#VALUE!</v>
      </c>
      <c r="BS173" s="200" t="e">
        <f>100-BS171-BS175</f>
        <v>#DIV/0!</v>
      </c>
      <c r="BV173" s="232"/>
      <c r="BW173" s="236" t="s">
        <v>21</v>
      </c>
      <c r="BX173" s="200" t="e">
        <f>100-BX171-BX175</f>
        <v>#VALUE!</v>
      </c>
      <c r="CA173" s="232"/>
      <c r="CB173" s="256" t="s">
        <v>21</v>
      </c>
      <c r="CC173" s="200" t="e">
        <f>100-CC171-CC175</f>
        <v>#VALUE!</v>
      </c>
      <c r="CD173" s="200" t="e">
        <f>100-CD171-CD175</f>
        <v>#VALUE!</v>
      </c>
      <c r="CE173" s="200" t="e">
        <f>100-CE171-CE175</f>
        <v>#VALUE!</v>
      </c>
      <c r="CF173" s="200" t="e">
        <f>100-CF171-CF175</f>
        <v>#DIV/0!</v>
      </c>
    </row>
    <row r="174" spans="25:84" ht="30" customHeight="1">
      <c r="Y174" s="232"/>
      <c r="Z174" s="237"/>
      <c r="AA174" s="201" t="str">
        <f>IF(AA173&lt;1,"almost certainly not",IF(AA173&lt;5,"very unlikely",IF(AA173&lt;25,"unlikely, probably not",IF(AA173&lt;75,"possibly, may (not)",IF(AA173&lt;95,"likely, probable",IF(AA173&lt;99,"very likely","almost certainly"))))))</f>
        <v>likely, probable</v>
      </c>
      <c r="AB174" s="201" t="str">
        <f>IF(AB173&lt;1,"almost certainly not",IF(AB173&lt;5,"very unlikely",IF(AB173&lt;25,"unlikely, probably not",IF(AB173&lt;75,"possibly, may (not)",IF(AB173&lt;95,"likely, probable",IF(AB173&lt;99,"very likely","almost certainly"))))))</f>
        <v>possibly, may (not)</v>
      </c>
      <c r="AC174" s="201" t="str">
        <f>IF(AC173&lt;1,"almost certainly not",IF(AC173&lt;5,"very unlikely",IF(AC173&lt;25,"unlikely, probably not",IF(AC173&lt;75,"possibly, may (not)",IF(AC173&lt;95,"likely, probable",IF(AC173&lt;99,"very likely","almost certainly"))))))</f>
        <v>possibly, may (not)</v>
      </c>
      <c r="AH174" s="232"/>
      <c r="AI174" s="237"/>
      <c r="AJ174" s="201" t="str">
        <f>IF(AJ173&lt;1,"almost certainly not",IF(AJ173&lt;5,"very unlikely",IF(AJ173&lt;25,"unlikely, probably not",IF(AJ173&lt;75,"possibly, may (not)",IF(AJ173&lt;95,"likely, probable",IF(AJ173&lt;99,"very likely","almost certainly"))))))</f>
        <v>possibly, may (not)</v>
      </c>
      <c r="AK174" s="201" t="str">
        <f>IF(AK173&lt;1,"almost certainly not",IF(AK173&lt;5,"very unlikely",IF(AK173&lt;25,"unlikely, probably not",IF(AK173&lt;75,"possibly, may (not)",IF(AK173&lt;95,"likely, probable",IF(AK173&lt;99,"very likely","almost certainly"))))))</f>
        <v>likely, probable</v>
      </c>
      <c r="AL174" s="201" t="str">
        <f>IF(AL173&lt;1,"almost certainly not",IF(AL173&lt;5,"very unlikely",IF(AL173&lt;25,"unlikely, probably not",IF(AL173&lt;75,"possibly, may (not)",IF(AL173&lt;95,"likely, probable",IF(AL173&lt;99,"very likely","almost certainly"))))))</f>
        <v>likely, probable</v>
      </c>
      <c r="AM174" s="201" t="e">
        <f>IF(AM173&lt;1,"almost certainly not",IF(AM173&lt;5,"very unlikely",IF(AM173&lt;25,"unlikely, probably not",IF(AM173&lt;75,"possibly, may (not)",IF(AM173&lt;95,"likely, probable",IF(AM173&lt;99,"very likely","almost certainly"))))))</f>
        <v>#DIV/0!</v>
      </c>
      <c r="AN174" s="201" t="e">
        <f aca="true" t="shared" si="254" ref="AN174:AS174">IF(AN173&lt;1,"almost certainly not",IF(AN173&lt;5,"very unlikely",IF(AN173&lt;25,"unlikely, probably not",IF(AN173&lt;75,"possibly, may (not)",IF(AN173&lt;95,"likely, probable",IF(AN173&lt;99,"very likely","almost certainly"))))))</f>
        <v>#DIV/0!</v>
      </c>
      <c r="AO174" s="201" t="e">
        <f t="shared" si="254"/>
        <v>#DIV/0!</v>
      </c>
      <c r="AP174" s="201" t="e">
        <f t="shared" si="254"/>
        <v>#DIV/0!</v>
      </c>
      <c r="AQ174" s="201" t="e">
        <f t="shared" si="254"/>
        <v>#DIV/0!</v>
      </c>
      <c r="AR174" s="201" t="e">
        <f t="shared" si="254"/>
        <v>#DIV/0!</v>
      </c>
      <c r="AS174" s="201" t="e">
        <f t="shared" si="254"/>
        <v>#DIV/0!</v>
      </c>
      <c r="AV174" s="232"/>
      <c r="AW174" s="237"/>
      <c r="AX174" s="201" t="e">
        <f>IF(AX173&lt;1,"almost certainly not",IF(AX173&lt;5,"very unlikely",IF(AX173&lt;25,"unlikely, probably not",IF(AX173&lt;75,"possibly, may (not)",IF(AX173&lt;95,"likely, probable",IF(AX173&lt;99,"very likely","almost certainly"))))))</f>
        <v>#VALUE!</v>
      </c>
      <c r="BA174" s="232"/>
      <c r="BB174" s="237"/>
      <c r="BC174" s="201" t="e">
        <f>IF(BC173&lt;1,"almost certainly not",IF(BC173&lt;5,"very unlikely",IF(BC173&lt;25,"unlikely, probably not",IF(BC173&lt;75,"possibly, may (not)",IF(BC173&lt;95,"likely, probable",IF(BC173&lt;99,"very likely","almost certainly"))))))</f>
        <v>#VALUE!</v>
      </c>
      <c r="BD174" s="201" t="e">
        <f>IF(BD173&lt;1,"almost certainly not",IF(BD173&lt;5,"very unlikely",IF(BD173&lt;25,"unlikely, probably not",IF(BD173&lt;75,"possibly, may (not)",IF(BD173&lt;95,"likely, probable",IF(BD173&lt;99,"very likely","almost certainly"))))))</f>
        <v>#VALUE!</v>
      </c>
      <c r="BE174" s="201" t="e">
        <f>IF(BE173&lt;1,"almost certainly not",IF(BE173&lt;5,"very unlikely",IF(BE173&lt;25,"unlikely, probably not",IF(BE173&lt;75,"possibly, may (not)",IF(BE173&lt;95,"likely, probable",IF(BE173&lt;99,"very likely","almost certainly"))))))</f>
        <v>#VALUE!</v>
      </c>
      <c r="BF174" s="201" t="e">
        <f>IF(BF173&lt;1,"almost certainly not",IF(BF173&lt;5,"very unlikely",IF(BF173&lt;25,"unlikely, probably not",IF(BF173&lt;75,"possibly, may (not)",IF(BF173&lt;95,"likely, probable",IF(BF173&lt;99,"very likely","almost certainly"))))))</f>
        <v>#DIV/0!</v>
      </c>
      <c r="BI174" s="232"/>
      <c r="BJ174" s="237"/>
      <c r="BK174" s="201" t="e">
        <f>IF(BK173&lt;1,"almost certainly not",IF(BK173&lt;5,"very unlikely",IF(BK173&lt;25,"unlikely, probably not",IF(BK173&lt;75,"possibly, may (not)",IF(BK173&lt;95,"likely, probable",IF(BK173&lt;99,"very likely","almost certainly"))))))</f>
        <v>#VALUE!</v>
      </c>
      <c r="BN174" s="232"/>
      <c r="BO174" s="257"/>
      <c r="BP174" s="201" t="e">
        <f>IF(BP173&lt;1,"almost certainly not",IF(BP173&lt;5,"very unlikely",IF(BP173&lt;25,"unlikely, probably not",IF(BP173&lt;75,"possibly, may (not)",IF(BP173&lt;95,"likely, probable",IF(BP173&lt;99,"very likely","almost certainly"))))))</f>
        <v>#VALUE!</v>
      </c>
      <c r="BQ174" s="201" t="e">
        <f>IF(BQ173&lt;1,"almost certainly not",IF(BQ173&lt;5,"very unlikely",IF(BQ173&lt;25,"unlikely, probably not",IF(BQ173&lt;75,"possibly, may (not)",IF(BQ173&lt;95,"likely, probable",IF(BQ173&lt;99,"very likely","almost certainly"))))))</f>
        <v>#VALUE!</v>
      </c>
      <c r="BR174" s="201" t="e">
        <f>IF(BR173&lt;1,"almost certainly not",IF(BR173&lt;5,"very unlikely",IF(BR173&lt;25,"unlikely, probably not",IF(BR173&lt;75,"possibly, may (not)",IF(BR173&lt;95,"likely, probable",IF(BR173&lt;99,"very likely","almost certainly"))))))</f>
        <v>#VALUE!</v>
      </c>
      <c r="BS174" s="201" t="e">
        <f>IF(BS173&lt;1,"almost certainly not",IF(BS173&lt;5,"very unlikely",IF(BS173&lt;25,"unlikely, probably not",IF(BS173&lt;75,"possibly, may (not)",IF(BS173&lt;95,"likely, probable",IF(BS173&lt;99,"very likely","almost certainly"))))))</f>
        <v>#DIV/0!</v>
      </c>
      <c r="BV174" s="232"/>
      <c r="BW174" s="237"/>
      <c r="BX174" s="201" t="e">
        <f>IF(BX173&lt;1,"almost certainly not",IF(BX173&lt;5,"very unlikely",IF(BX173&lt;25,"unlikely, probably not",IF(BX173&lt;75,"possibly, may (not)",IF(BX173&lt;95,"likely, probable",IF(BX173&lt;99,"very likely","almost certainly"))))))</f>
        <v>#VALUE!</v>
      </c>
      <c r="CA174" s="232"/>
      <c r="CB174" s="257"/>
      <c r="CC174" s="201" t="e">
        <f>IF(CC173&lt;1,"almost certainly not",IF(CC173&lt;5,"very unlikely",IF(CC173&lt;25,"unlikely, probably not",IF(CC173&lt;75,"possibly, may (not)",IF(CC173&lt;95,"likely, probable",IF(CC173&lt;99,"very likely","almost certainly"))))))</f>
        <v>#VALUE!</v>
      </c>
      <c r="CD174" s="201" t="e">
        <f>IF(CD173&lt;1,"almost certainly not",IF(CD173&lt;5,"very unlikely",IF(CD173&lt;25,"unlikely, probably not",IF(CD173&lt;75,"possibly, may (not)",IF(CD173&lt;95,"likely, probable",IF(CD173&lt;99,"very likely","almost certainly"))))))</f>
        <v>#VALUE!</v>
      </c>
      <c r="CE174" s="201" t="e">
        <f>IF(CE173&lt;1,"almost certainly not",IF(CE173&lt;5,"very unlikely",IF(CE173&lt;25,"unlikely, probably not",IF(CE173&lt;75,"possibly, may (not)",IF(CE173&lt;95,"likely, probable",IF(CE173&lt;99,"very likely","almost certainly"))))))</f>
        <v>#VALUE!</v>
      </c>
      <c r="CF174" s="201" t="e">
        <f>IF(CF173&lt;1,"almost certainly not",IF(CF173&lt;5,"very unlikely",IF(CF173&lt;25,"unlikely, probably not",IF(CF173&lt;75,"possibly, may (not)",IF(CF173&lt;95,"likely, probable",IF(CF173&lt;99,"very likely","almost certainly"))))))</f>
        <v>#DIV/0!</v>
      </c>
    </row>
    <row r="175" spans="25:84" ht="12.75">
      <c r="Y175" s="232"/>
      <c r="Z175" s="238" t="s">
        <v>23</v>
      </c>
      <c r="AA175" s="200">
        <f>IF(ISERROR(TDIST((AA170-AA165)/ABS(AA165)*TINV(AA162,AA164),AA164,1)),TDIST((AA165-AA170)/ABS(AA165)*TINV(AA162,AA164),AA164,1),1-TDIST((AA170-AA165)/ABS(AA165)*TINV(AA162,AA164),AA164,1))*100</f>
        <v>4.9386946702650185</v>
      </c>
      <c r="AB175" s="200">
        <f>IF(ISERROR(TDIST((AB170-AB165)/ABS(AB165)*TINV(AB162,AB164),AB164,1)),TDIST((AB165-AB170)/ABS(AB165)*TINV(AB162,AB164),AB164,1),1-TDIST((AB170-AB165)/ABS(AB165)*TINV(AB162,AB164),AB164,1))*100</f>
        <v>50.40636523659844</v>
      </c>
      <c r="AC175" s="200">
        <f>IF(ISERROR(TDIST((AC170-AC165)/ABS(AC165)*TINV(AC162,AC164),AC164,1)),TDIST((AC165-AC170)/ABS(AC165)*TINV(AC162,AC164),AC164,1),1-TDIST((AC170-AC165)/ABS(AC165)*TINV(AC162,AC164),AC164,1))*100</f>
        <v>23.691906089918767</v>
      </c>
      <c r="AH175" s="232"/>
      <c r="AI175" s="238" t="s">
        <v>23</v>
      </c>
      <c r="AJ175" s="200">
        <f>IF(ISERROR(TDIST((AJ170-AJ165)/ABS(AJ165)*TINV(AJ162,AJ164),AJ164,1)),TDIST((AJ165-AJ170)/ABS(AJ165)*TINV(AJ162,AJ164),AJ164,1),1-TDIST((AJ170-AJ165)/ABS(AJ165)*TINV(AJ162,AJ164),AJ164,1))*100</f>
        <v>70.83646093536828</v>
      </c>
      <c r="AK175" s="200">
        <f>IF(ISERROR(TDIST((AK170-AK165)/ABS(AK165)*TINV(AK162,AK164),AK164,1)),TDIST((AK165-AK170)/ABS(AK165)*TINV(AK162,AK164),AK164,1),1-TDIST((AK170-AK165)/ABS(AK165)*TINV(AK162,AK164),AK164,1))*100</f>
        <v>22.196351863191428</v>
      </c>
      <c r="AL175" s="200">
        <f>IF(ISERROR(TDIST((AL170-AL165)/ABS(AL165)*TINV(AL162,AL164),AL164,1)),TDIST((AL165-AL170)/ABS(AL165)*TINV(AL162,AL164),AL164,1),1-TDIST((AL170-AL165)/ABS(AL165)*TINV(AL162,AL164),AL164,1))*100</f>
        <v>0.055601576587402446</v>
      </c>
      <c r="AM175" s="200" t="e">
        <f>IF(ISERROR(TDIST((AM170-AM165)/ABS(AM165)*TINV(AM162,AM164),AM164,1)),TDIST((AM165-AM170)/ABS(AM165)*TINV(AM162,AM164),AM164,1),1-TDIST((AM170-AM165)/ABS(AM165)*TINV(AM162,AM164),AM164,1))*100</f>
        <v>#DIV/0!</v>
      </c>
      <c r="AN175" s="200" t="e">
        <f aca="true" t="shared" si="255" ref="AN175:AS175">IF(ISERROR(TDIST((AN170-AN165)/ABS(AN165)*TINV(AN162,AN164),AN164,1)),TDIST((AN165-AN170)/ABS(AN165)*TINV(AN162,AN164),AN164,1),1-TDIST((AN170-AN165)/ABS(AN165)*TINV(AN162,AN164),AN164,1))*100</f>
        <v>#DIV/0!</v>
      </c>
      <c r="AO175" s="200" t="e">
        <f t="shared" si="255"/>
        <v>#DIV/0!</v>
      </c>
      <c r="AP175" s="200" t="e">
        <f t="shared" si="255"/>
        <v>#DIV/0!</v>
      </c>
      <c r="AQ175" s="200" t="e">
        <f t="shared" si="255"/>
        <v>#DIV/0!</v>
      </c>
      <c r="AR175" s="200" t="e">
        <f t="shared" si="255"/>
        <v>#DIV/0!</v>
      </c>
      <c r="AS175" s="200" t="e">
        <f t="shared" si="255"/>
        <v>#DIV/0!</v>
      </c>
      <c r="AV175" s="232"/>
      <c r="AW175" s="238" t="s">
        <v>23</v>
      </c>
      <c r="AX175" s="200" t="e">
        <f>IF(ISERROR(TDIST((AX170-AX165)/ABS(AX165)*TINV(AX162,AX164),AX164,1)),TDIST((AX165-AX170)/ABS(AX165)*TINV(AX162,AX164),AX164,1),1-TDIST((AX170-AX165)/ABS(AX165)*TINV(AX162,AX164),AX164,1))*100</f>
        <v>#VALUE!</v>
      </c>
      <c r="BA175" s="232"/>
      <c r="BB175" s="238" t="s">
        <v>23</v>
      </c>
      <c r="BC175" s="200" t="e">
        <f>IF(ISERROR(TDIST((BC170-BC165)/ABS(BC165)*TINV(BC162,BC164),BC164,1)),TDIST((BC165-BC170)/ABS(BC165)*TINV(BC162,BC164),BC164,1),1-TDIST((BC170-BC165)/ABS(BC165)*TINV(BC162,BC164),BC164,1))*100</f>
        <v>#VALUE!</v>
      </c>
      <c r="BD175" s="200" t="e">
        <f>IF(ISERROR(TDIST((BD170-BD165)/ABS(BD165)*TINV(BD162,BD164),BD164,1)),TDIST((BD165-BD170)/ABS(BD165)*TINV(BD162,BD164),BD164,1),1-TDIST((BD170-BD165)/ABS(BD165)*TINV(BD162,BD164),BD164,1))*100</f>
        <v>#VALUE!</v>
      </c>
      <c r="BE175" s="200" t="e">
        <f>IF(ISERROR(TDIST((BE170-BE165)/ABS(BE165)*TINV(BE162,BE164),BE164,1)),TDIST((BE165-BE170)/ABS(BE165)*TINV(BE162,BE164),BE164,1),1-TDIST((BE170-BE165)/ABS(BE165)*TINV(BE162,BE164),BE164,1))*100</f>
        <v>#VALUE!</v>
      </c>
      <c r="BF175" s="200" t="e">
        <f>IF(ISERROR(TDIST((BF170-BF165)/ABS(BF165)*TINV(BF162,BF164),BF164,1)),TDIST((BF165-BF170)/ABS(BF165)*TINV(BF162,BF164),BF164,1),1-TDIST((BF170-BF165)/ABS(BF165)*TINV(BF162,BF164),BF164,1))*100</f>
        <v>#DIV/0!</v>
      </c>
      <c r="BI175" s="232"/>
      <c r="BJ175" s="238" t="s">
        <v>23</v>
      </c>
      <c r="BK175" s="200" t="e">
        <f>IF(ISERROR(TDIST((BK170-BK165)/ABS(BK165)*TINV(BK162,BK164),BK164,1)),TDIST((BK165-BK170)/ABS(BK165)*TINV(BK162,BK164),BK164,1),1-TDIST((BK170-BK165)/ABS(BK165)*TINV(BK162,BK164),BK164,1))*100</f>
        <v>#VALUE!</v>
      </c>
      <c r="BN175" s="232"/>
      <c r="BO175" s="238" t="s">
        <v>23</v>
      </c>
      <c r="BP175" s="200" t="e">
        <f>IF(ISERROR(TDIST((BP170-BP165)/ABS(BP165)*TINV(BP162,BP164),BP164,1)),TDIST((BP165-BP170)/ABS(BP165)*TINV(BP162,BP164),BP164,1),1-TDIST((BP170-BP165)/ABS(BP165)*TINV(BP162,BP164),BP164,1))*100</f>
        <v>#VALUE!</v>
      </c>
      <c r="BQ175" s="200" t="e">
        <f>IF(ISERROR(TDIST((BQ170-BQ165)/ABS(BQ165)*TINV(BQ162,BQ164),BQ164,1)),TDIST((BQ165-BQ170)/ABS(BQ165)*TINV(BQ162,BQ164),BQ164,1),1-TDIST((BQ170-BQ165)/ABS(BQ165)*TINV(BQ162,BQ164),BQ164,1))*100</f>
        <v>#VALUE!</v>
      </c>
      <c r="BR175" s="200" t="e">
        <f>IF(ISERROR(TDIST((BR170-BR165)/ABS(BR165)*TINV(BR162,BR164),BR164,1)),TDIST((BR165-BR170)/ABS(BR165)*TINV(BR162,BR164),BR164,1),1-TDIST((BR170-BR165)/ABS(BR165)*TINV(BR162,BR164),BR164,1))*100</f>
        <v>#VALUE!</v>
      </c>
      <c r="BS175" s="200" t="e">
        <f>IF(ISERROR(TDIST((BS170-BS165)/ABS(BS165)*TINV(BS162,BS164),BS164,1)),TDIST((BS165-BS170)/ABS(BS165)*TINV(BS162,BS164),BS164,1),1-TDIST((BS170-BS165)/ABS(BS165)*TINV(BS162,BS164),BS164,1))*100</f>
        <v>#DIV/0!</v>
      </c>
      <c r="BV175" s="232"/>
      <c r="BW175" s="238" t="s">
        <v>23</v>
      </c>
      <c r="BX175" s="200" t="e">
        <f>IF(ISERROR(TDIST((BX170-BX165)/ABS(BX165)*TINV(BX162,BX164),BX164,1)),TDIST((BX165-BX170)/ABS(BX165)*TINV(BX162,BX164),BX164,1),1-TDIST((BX170-BX165)/ABS(BX165)*TINV(BX162,BX164),BX164,1))*100</f>
        <v>#VALUE!</v>
      </c>
      <c r="CA175" s="232"/>
      <c r="CB175" s="238" t="s">
        <v>23</v>
      </c>
      <c r="CC175" s="200" t="e">
        <f>IF(ISERROR(TDIST((CC170-CC165)/ABS(CC165)*TINV(CC162,CC164),CC164,1)),TDIST((CC165-CC170)/ABS(CC165)*TINV(CC162,CC164),CC164,1),1-TDIST((CC170-CC165)/ABS(CC165)*TINV(CC162,CC164),CC164,1))*100</f>
        <v>#VALUE!</v>
      </c>
      <c r="CD175" s="200" t="e">
        <f>IF(ISERROR(TDIST((CD170-CD165)/ABS(CD165)*TINV(CD162,CD164),CD164,1)),TDIST((CD165-CD170)/ABS(CD165)*TINV(CD162,CD164),CD164,1),1-TDIST((CD170-CD165)/ABS(CD165)*TINV(CD162,CD164),CD164,1))*100</f>
        <v>#VALUE!</v>
      </c>
      <c r="CE175" s="200" t="e">
        <f>IF(ISERROR(TDIST((CE170-CE165)/ABS(CE165)*TINV(CE162,CE164),CE164,1)),TDIST((CE165-CE170)/ABS(CE165)*TINV(CE162,CE164),CE164,1),1-TDIST((CE170-CE165)/ABS(CE165)*TINV(CE162,CE164),CE164,1))*100</f>
        <v>#VALUE!</v>
      </c>
      <c r="CF175" s="200" t="e">
        <f>IF(ISERROR(TDIST((CF170-CF165)/ABS(CF165)*TINV(CF162,CF164),CF164,1)),TDIST((CF165-CF170)/ABS(CF165)*TINV(CF162,CF164),CF164,1),1-TDIST((CF170-CF165)/ABS(CF165)*TINV(CF162,CF164),CF164,1))*100</f>
        <v>#DIV/0!</v>
      </c>
    </row>
    <row r="176" spans="5:84" ht="29.25">
      <c r="E176" s="27"/>
      <c r="F176" s="33"/>
      <c r="G176" s="33"/>
      <c r="H176" s="33"/>
      <c r="I176" s="33"/>
      <c r="J176" s="33"/>
      <c r="K176" s="27"/>
      <c r="Y176" s="233"/>
      <c r="Z176" s="239"/>
      <c r="AA176" s="201" t="str">
        <f>IF(AA175&lt;1,"almost certainly not",IF(AA175&lt;5,"very unlikely",IF(AA175&lt;25,"unlikely, probably not",IF(AA175&lt;75,"possibly, may (not)",IF(AA175&lt;95,"likely, probable",IF(AA175&lt;99,"very likely","almost certainly"))))))</f>
        <v>very unlikely</v>
      </c>
      <c r="AB176" s="201" t="str">
        <f>IF(AB175&lt;1,"almost certainly not",IF(AB175&lt;5,"very unlikely",IF(AB175&lt;25,"unlikely, probably not",IF(AB175&lt;75,"possibly, may (not)",IF(AB175&lt;95,"likely, probable",IF(AB175&lt;99,"very likely","almost certainly"))))))</f>
        <v>possibly, may (not)</v>
      </c>
      <c r="AC176" s="201" t="str">
        <f>IF(AC175&lt;1,"almost certainly not",IF(AC175&lt;5,"very unlikely",IF(AC175&lt;25,"unlikely, probably not",IF(AC175&lt;75,"possibly, may (not)",IF(AC175&lt;95,"likely, probable",IF(AC175&lt;99,"very likely","almost certainly"))))))</f>
        <v>unlikely, probably not</v>
      </c>
      <c r="AH176" s="233"/>
      <c r="AI176" s="239"/>
      <c r="AJ176" s="201" t="str">
        <f>IF(AJ175&lt;1,"almost certainly not",IF(AJ175&lt;5,"very unlikely",IF(AJ175&lt;25,"unlikely, probably not",IF(AJ175&lt;75,"possibly, may (not)",IF(AJ175&lt;95,"likely, probable",IF(AJ175&lt;99,"very likely","almost certainly"))))))</f>
        <v>possibly, may (not)</v>
      </c>
      <c r="AK176" s="201" t="str">
        <f>IF(AK175&lt;1,"almost certainly not",IF(AK175&lt;5,"very unlikely",IF(AK175&lt;25,"unlikely, probably not",IF(AK175&lt;75,"possibly, may (not)",IF(AK175&lt;95,"likely, probable",IF(AK175&lt;99,"very likely","almost certainly"))))))</f>
        <v>unlikely, probably not</v>
      </c>
      <c r="AL176" s="201" t="str">
        <f>IF(AL175&lt;1,"almost certainly not",IF(AL175&lt;5,"very unlikely",IF(AL175&lt;25,"unlikely, probably not",IF(AL175&lt;75,"possibly, may (not)",IF(AL175&lt;95,"likely, probable",IF(AL175&lt;99,"very likely","almost certainly"))))))</f>
        <v>almost certainly not</v>
      </c>
      <c r="AM176" s="201" t="e">
        <f>IF(AM175&lt;1,"almost certainly not",IF(AM175&lt;5,"very unlikely",IF(AM175&lt;25,"unlikely, probably not",IF(AM175&lt;75,"possibly, may (not)",IF(AM175&lt;95,"likely, probable",IF(AM175&lt;99,"very likely","almost certainly"))))))</f>
        <v>#DIV/0!</v>
      </c>
      <c r="AN176" s="201" t="e">
        <f aca="true" t="shared" si="256" ref="AN176:AS176">IF(AN175&lt;1,"almost certainly not",IF(AN175&lt;5,"very unlikely",IF(AN175&lt;25,"unlikely, probably not",IF(AN175&lt;75,"possibly, may (not)",IF(AN175&lt;95,"likely, probable",IF(AN175&lt;99,"very likely","almost certainly"))))))</f>
        <v>#DIV/0!</v>
      </c>
      <c r="AO176" s="201" t="e">
        <f t="shared" si="256"/>
        <v>#DIV/0!</v>
      </c>
      <c r="AP176" s="201" t="e">
        <f t="shared" si="256"/>
        <v>#DIV/0!</v>
      </c>
      <c r="AQ176" s="201" t="e">
        <f t="shared" si="256"/>
        <v>#DIV/0!</v>
      </c>
      <c r="AR176" s="201" t="e">
        <f t="shared" si="256"/>
        <v>#DIV/0!</v>
      </c>
      <c r="AS176" s="201" t="e">
        <f t="shared" si="256"/>
        <v>#DIV/0!</v>
      </c>
      <c r="AV176" s="233"/>
      <c r="AW176" s="239"/>
      <c r="AX176" s="201" t="e">
        <f>IF(AX175&lt;1,"almost certainly not",IF(AX175&lt;5,"very unlikely",IF(AX175&lt;25,"unlikely, probably not",IF(AX175&lt;75,"possibly, may (not)",IF(AX175&lt;95,"likely, probable",IF(AX175&lt;99,"very likely","almost certainly"))))))</f>
        <v>#VALUE!</v>
      </c>
      <c r="BA176" s="233"/>
      <c r="BB176" s="239"/>
      <c r="BC176" s="201" t="e">
        <f>IF(BC175&lt;1,"almost certainly not",IF(BC175&lt;5,"very unlikely",IF(BC175&lt;25,"unlikely, probably not",IF(BC175&lt;75,"possibly, may (not)",IF(BC175&lt;95,"likely, probable",IF(BC175&lt;99,"very likely","almost certainly"))))))</f>
        <v>#VALUE!</v>
      </c>
      <c r="BD176" s="201" t="e">
        <f>IF(BD175&lt;1,"almost certainly not",IF(BD175&lt;5,"very unlikely",IF(BD175&lt;25,"unlikely, probably not",IF(BD175&lt;75,"possibly, may (not)",IF(BD175&lt;95,"likely, probable",IF(BD175&lt;99,"very likely","almost certainly"))))))</f>
        <v>#VALUE!</v>
      </c>
      <c r="BE176" s="201" t="e">
        <f>IF(BE175&lt;1,"almost certainly not",IF(BE175&lt;5,"very unlikely",IF(BE175&lt;25,"unlikely, probably not",IF(BE175&lt;75,"possibly, may (not)",IF(BE175&lt;95,"likely, probable",IF(BE175&lt;99,"very likely","almost certainly"))))))</f>
        <v>#VALUE!</v>
      </c>
      <c r="BF176" s="201" t="e">
        <f>IF(BF175&lt;1,"almost certainly not",IF(BF175&lt;5,"very unlikely",IF(BF175&lt;25,"unlikely, probably not",IF(BF175&lt;75,"possibly, may (not)",IF(BF175&lt;95,"likely, probable",IF(BF175&lt;99,"very likely","almost certainly"))))))</f>
        <v>#DIV/0!</v>
      </c>
      <c r="BI176" s="233"/>
      <c r="BJ176" s="239"/>
      <c r="BK176" s="201" t="e">
        <f>IF(BK175&lt;1,"almost certainly not",IF(BK175&lt;5,"very unlikely",IF(BK175&lt;25,"unlikely, probably not",IF(BK175&lt;75,"possibly, may (not)",IF(BK175&lt;95,"likely, probable",IF(BK175&lt;99,"very likely","almost certainly"))))))</f>
        <v>#VALUE!</v>
      </c>
      <c r="BN176" s="233"/>
      <c r="BO176" s="239"/>
      <c r="BP176" s="201" t="e">
        <f>IF(BP175&lt;1,"almost certainly not",IF(BP175&lt;5,"very unlikely",IF(BP175&lt;25,"unlikely, probably not",IF(BP175&lt;75,"possibly, may (not)",IF(BP175&lt;95,"likely, probable",IF(BP175&lt;99,"very likely","almost certainly"))))))</f>
        <v>#VALUE!</v>
      </c>
      <c r="BQ176" s="201" t="e">
        <f>IF(BQ175&lt;1,"almost certainly not",IF(BQ175&lt;5,"very unlikely",IF(BQ175&lt;25,"unlikely, probably not",IF(BQ175&lt;75,"possibly, may (not)",IF(BQ175&lt;95,"likely, probable",IF(BQ175&lt;99,"very likely","almost certainly"))))))</f>
        <v>#VALUE!</v>
      </c>
      <c r="BR176" s="201" t="e">
        <f>IF(BR175&lt;1,"almost certainly not",IF(BR175&lt;5,"very unlikely",IF(BR175&lt;25,"unlikely, probably not",IF(BR175&lt;75,"possibly, may (not)",IF(BR175&lt;95,"likely, probable",IF(BR175&lt;99,"very likely","almost certainly"))))))</f>
        <v>#VALUE!</v>
      </c>
      <c r="BS176" s="201" t="e">
        <f>IF(BS175&lt;1,"almost certainly not",IF(BS175&lt;5,"very unlikely",IF(BS175&lt;25,"unlikely, probably not",IF(BS175&lt;75,"possibly, may (not)",IF(BS175&lt;95,"likely, probable",IF(BS175&lt;99,"very likely","almost certainly"))))))</f>
        <v>#DIV/0!</v>
      </c>
      <c r="BV176" s="233"/>
      <c r="BW176" s="239"/>
      <c r="BX176" s="201" t="e">
        <f>IF(BX175&lt;1,"almost certainly not",IF(BX175&lt;5,"very unlikely",IF(BX175&lt;25,"unlikely, probably not",IF(BX175&lt;75,"possibly, may (not)",IF(BX175&lt;95,"likely, probable",IF(BX175&lt;99,"very likely","almost certainly"))))))</f>
        <v>#VALUE!</v>
      </c>
      <c r="CA176" s="233"/>
      <c r="CB176" s="239"/>
      <c r="CC176" s="201" t="e">
        <f>IF(CC175&lt;1,"almost certainly not",IF(CC175&lt;5,"very unlikely",IF(CC175&lt;25,"unlikely, probably not",IF(CC175&lt;75,"possibly, may (not)",IF(CC175&lt;95,"likely, probable",IF(CC175&lt;99,"very likely","almost certainly"))))))</f>
        <v>#VALUE!</v>
      </c>
      <c r="CD176" s="201" t="e">
        <f>IF(CD175&lt;1,"almost certainly not",IF(CD175&lt;5,"very unlikely",IF(CD175&lt;25,"unlikely, probably not",IF(CD175&lt;75,"possibly, may (not)",IF(CD175&lt;95,"likely, probable",IF(CD175&lt;99,"very likely","almost certainly"))))))</f>
        <v>#VALUE!</v>
      </c>
      <c r="CE176" s="201" t="e">
        <f>IF(CE175&lt;1,"almost certainly not",IF(CE175&lt;5,"very unlikely",IF(CE175&lt;25,"unlikely, probably not",IF(CE175&lt;75,"possibly, may (not)",IF(CE175&lt;95,"likely, probable",IF(CE175&lt;99,"very likely","almost certainly"))))))</f>
        <v>#VALUE!</v>
      </c>
      <c r="CF176" s="201" t="e">
        <f>IF(CF175&lt;1,"almost certainly not",IF(CF175&lt;5,"very unlikely",IF(CF175&lt;25,"unlikely, probably not",IF(CF175&lt;75,"possibly, may (not)",IF(CF175&lt;95,"likely, probable",IF(CF175&lt;99,"very likely","almost certainly"))))))</f>
        <v>#DIV/0!</v>
      </c>
    </row>
    <row r="177" spans="5:84" ht="12.75">
      <c r="E177" s="27"/>
      <c r="F177" s="127"/>
      <c r="G177" s="127"/>
      <c r="H177" s="127"/>
      <c r="I177" s="127"/>
      <c r="J177" s="127"/>
      <c r="K177" s="27"/>
      <c r="W177" s="27"/>
      <c r="X177" s="27"/>
      <c r="Y177" s="38"/>
      <c r="Z177" s="38"/>
      <c r="AA177" s="38"/>
      <c r="AB177" s="38"/>
      <c r="AC177" s="38"/>
      <c r="AH177" s="25"/>
      <c r="AI177" s="48"/>
      <c r="AJ177" s="202"/>
      <c r="AK177" s="202"/>
      <c r="AL177" s="203"/>
      <c r="AM177" s="203"/>
      <c r="AN177" s="203"/>
      <c r="AO177" s="203"/>
      <c r="AP177" s="203"/>
      <c r="AQ177" s="203"/>
      <c r="AR177" s="203"/>
      <c r="AS177" s="203"/>
      <c r="BA177" s="25"/>
      <c r="BB177" s="48"/>
      <c r="BC177" s="202"/>
      <c r="BD177" s="202"/>
      <c r="BE177" s="203"/>
      <c r="BF177" s="203"/>
      <c r="BN177" s="25"/>
      <c r="BO177" s="48"/>
      <c r="BP177" s="202"/>
      <c r="BQ177" s="202"/>
      <c r="BR177" s="203"/>
      <c r="BS177" s="203"/>
      <c r="CA177" s="25"/>
      <c r="CB177" s="48"/>
      <c r="CC177" s="202"/>
      <c r="CD177" s="202"/>
      <c r="CE177" s="203"/>
      <c r="CF177" s="203"/>
    </row>
    <row r="178" spans="5:84" ht="12.75">
      <c r="E178" s="27"/>
      <c r="F178" s="27"/>
      <c r="G178" s="27"/>
      <c r="H178" s="27"/>
      <c r="I178" s="27"/>
      <c r="J178" s="27"/>
      <c r="K178" s="27"/>
      <c r="Y178" s="27"/>
      <c r="Z178" s="137"/>
      <c r="AA178" s="138"/>
      <c r="AB178" s="138"/>
      <c r="AC178" s="138"/>
      <c r="AH178" s="25"/>
      <c r="AI178" s="36" t="s">
        <v>26</v>
      </c>
      <c r="AJ178" s="161">
        <f>IF(ISERROR(SQRT(AJ72^2-AJ45^2)),-SQRT(AJ45^2-AJ72^2),SQRT(AJ72^2-AJ45^2))</f>
        <v>8.34218429676455</v>
      </c>
      <c r="AK178" s="161">
        <f>IF(ISERROR(SQRT(AK72^2-AK45^2)),-SQRT(AK45^2-AK72^2),SQRT(AK72^2-AK45^2))</f>
        <v>9.606409337447545</v>
      </c>
      <c r="AL178" s="204">
        <f>IF(ISERROR(SQRT(AL72^2-AL45^2)),-SQRT(AL45^2-AL72^2),SQRT(AL72^2-AL45^2))</f>
        <v>8.057513884311616</v>
      </c>
      <c r="AM178" s="204" t="e">
        <f>IF(ISERROR(SQRT(AM72^2-AM45^2)),-SQRT(AM45^2-AM72^2),SQRT(AM72^2-AM45^2))</f>
        <v>#DIV/0!</v>
      </c>
      <c r="AN178" s="204" t="e">
        <f aca="true" t="shared" si="257" ref="AN178:AS178">IF(ISERROR(SQRT(AN72^2-AN45^2)),-SQRT(AN45^2-AN72^2),SQRT(AN72^2-AN45^2))</f>
        <v>#DIV/0!</v>
      </c>
      <c r="AO178" s="204" t="e">
        <f t="shared" si="257"/>
        <v>#DIV/0!</v>
      </c>
      <c r="AP178" s="204" t="e">
        <f t="shared" si="257"/>
        <v>#DIV/0!</v>
      </c>
      <c r="AQ178" s="204" t="e">
        <f t="shared" si="257"/>
        <v>#DIV/0!</v>
      </c>
      <c r="AR178" s="204" t="e">
        <f t="shared" si="257"/>
        <v>#DIV/0!</v>
      </c>
      <c r="AS178" s="204" t="e">
        <f t="shared" si="257"/>
        <v>#DIV/0!</v>
      </c>
      <c r="BA178" s="25"/>
      <c r="BB178" s="36" t="s">
        <v>26</v>
      </c>
      <c r="BC178" s="161">
        <f>IF(ISERROR(SQRT(BC72^2-BC45^2)),-SQRT(BC45^2-BC72^2),SQRT(BC72^2-BC45^2))</f>
        <v>12.922653418054605</v>
      </c>
      <c r="BD178" s="161">
        <f>IF(ISERROR(SQRT(BD72^2-BD45^2)),-SQRT(BD45^2-BD72^2),SQRT(BD72^2-BD45^2))</f>
        <v>16.696719714608466</v>
      </c>
      <c r="BE178" s="204">
        <f>IF(ISERROR(SQRT(BE72^2-BE45^2)),-SQRT(BE45^2-BE72^2),SQRT(BE72^2-BE45^2))</f>
        <v>8.855402744583865</v>
      </c>
      <c r="BF178" s="204" t="e">
        <f>IF(ISERROR(SQRT(BF72^2-BF45^2)),-SQRT(BF45^2-BF72^2),SQRT(BF72^2-BF45^2))</f>
        <v>#DIV/0!</v>
      </c>
      <c r="BN178" s="25"/>
      <c r="BO178" s="36" t="s">
        <v>26</v>
      </c>
      <c r="BP178" s="53">
        <f>IF(ISERROR(SQRT(BP72^2-BP45^2)),-SQRT(BP45^2-BP72^2),SQRT(BP72^2-BP45^2))</f>
        <v>0.13637357990961624</v>
      </c>
      <c r="BQ178" s="53">
        <f>IF(ISERROR(SQRT(BQ72^2-BQ45^2)),-SQRT(BQ45^2-BQ72^2),SQRT(BQ72^2-BQ45^2))</f>
        <v>0.15141404134026695</v>
      </c>
      <c r="BR178" s="209">
        <f>IF(ISERROR(SQRT(BR72^2-BR45^2)),-SQRT(BR45^2-BR72^2),SQRT(BR72^2-BR45^2))</f>
        <v>0.13462292026355688</v>
      </c>
      <c r="BS178" s="204" t="e">
        <f>IF(ISERROR(SQRT(BS72^2-BS45^2)),-SQRT(BS45^2-BS72^2),SQRT(BS72^2-BS45^2))</f>
        <v>#DIV/0!</v>
      </c>
      <c r="CA178" s="25"/>
      <c r="CB178" s="36" t="s">
        <v>26</v>
      </c>
      <c r="CC178" s="213">
        <f>IF(ISERROR(SQRT(CC72^2-CC45^2)),-SQRT(CC45^2-CC72^2),SQRT(CC72^2-CC45^2))</f>
        <v>0.014495948113936997</v>
      </c>
      <c r="CD178" s="213">
        <f>IF(ISERROR(SQRT(CD72^2-CD45^2)),-SQRT(CD45^2-CD72^2),SQRT(CD72^2-CD45^2))</f>
        <v>0.015945446698060427</v>
      </c>
      <c r="CE178" s="214">
        <f>IF(ISERROR(SQRT(CE72^2-CE45^2)),-SQRT(CE45^2-CE72^2),SQRT(CE72^2-CE45^2))</f>
        <v>0.014385758561833066</v>
      </c>
      <c r="CF178" s="214" t="e">
        <f>IF(ISERROR(SQRT(CF72^2-CF45^2)),-SQRT(CF45^2-CF72^2),SQRT(CF72^2-CF45^2))</f>
        <v>#DIV/0!</v>
      </c>
    </row>
    <row r="179" spans="5:84" ht="12.75" customHeight="1">
      <c r="E179" s="27"/>
      <c r="F179" s="27"/>
      <c r="G179" s="27"/>
      <c r="H179" s="27"/>
      <c r="I179" s="27"/>
      <c r="J179" s="27"/>
      <c r="K179" s="33"/>
      <c r="Y179" s="147"/>
      <c r="Z179" s="133"/>
      <c r="AA179" s="139"/>
      <c r="AB179" s="139"/>
      <c r="AC179" s="139"/>
      <c r="AH179" s="229" t="str">
        <f>CONCATENATE(TEXT($E$20,"0"),"% confidence
limits (approx.)")</f>
        <v>90% confidence
limits (approx.)</v>
      </c>
      <c r="AI179" s="26" t="s">
        <v>17</v>
      </c>
      <c r="AJ179" s="183">
        <f>IF(ISERROR(SQRT(AJ72^2-AJ45^2+NORMINV(0.5-$E$20/200,0,1)*SQRT(2*AJ45^4/(COUNT(AJ24:AJ43)-1)+2*AJ72^4/(COUNT(AJ51:AJ70)-1)))),-SQRT(-(AJ72^2-AJ45^2+NORMINV(0.5-$E$20/200,0,1)*SQRT(2*AJ45^4/(COUNT(AJ24:AJ43)-1)+2*AJ72^4/(COUNT(AJ51:AJ70)-1)))),SQRT(AJ72^2-AJ45^2+NORMINV(0.5-$E$20/200,0,1)*SQRT(2*AJ45^4/(COUNT(AJ24:AJ43)-1)+2*AJ72^4/(COUNT(AJ51:AJ70)-1))))</f>
        <v>3.678018342672445</v>
      </c>
      <c r="AK179" s="183">
        <f>IF(ISERROR(SQRT(AK72^2-AK45^2+NORMINV(0.5-$E$20/200,0,1)*SQRT(2*AK45^4/(COUNT(AK24:AK43)-1)+2*AK72^4/(COUNT(AK51:AK70)-1)))),-SQRT(-(AK72^2-AK45^2+NORMINV(0.5-$E$20/200,0,1)*SQRT(2*AK45^4/(COUNT(AK24:AK43)-1)+2*AK72^4/(COUNT(AK51:AK70)-1)))),SQRT(AK72^2-AK45^2+NORMINV(0.5-$E$20/200,0,1)*SQRT(2*AK45^4/(COUNT(AK24:AK43)-1)+2*AK72^4/(COUNT(AK51:AK70)-1))))</f>
        <v>-0.33172659622612033</v>
      </c>
      <c r="AL179" s="183">
        <f>IF(ISERROR(SQRT(AL72^2-AL45^2+NORMINV(0.5-$E$20/200,0,1)*SQRT(2*AL45^4/(COUNT(AL24:AL43)-1)+2*AL72^4/(COUNT(AL51:AL70)-1)))),-SQRT(-(AL72^2-AL45^2+NORMINV(0.5-$E$20/200,0,1)*SQRT(2*AL45^4/(COUNT(AL24:AL43)-1)+2*AL72^4/(COUNT(AL51:AL70)-1)))),SQRT(AL72^2-AL45^2+NORMINV(0.5-$E$20/200,0,1)*SQRT(2*AL45^4/(COUNT(AL24:AL43)-1)+2*AL72^4/(COUNT(AL51:AL70)-1))))</f>
        <v>-4.448005219320641</v>
      </c>
      <c r="AM179" s="183" t="e">
        <f>IF(ISERROR(SQRT(AM72^2-AM45^2+NORMINV(0.5-$E$20/200,0,1)*SQRT(2*AM45^4/(COUNT(AM24:AM43)-1)+2*AM72^4/(COUNT(AM51:AM70)-1)))),-SQRT(-(AM72^2-AM45^2+NORMINV(0.5-$E$20/200,0,1)*SQRT(2*AM45^4/(COUNT(AM24:AM43)-1)+2*AM72^4/(COUNT(AM51:AM70)-1)))),SQRT(AM72^2-AM45^2+NORMINV(0.5-$E$20/200,0,1)*SQRT(2*AM45^4/(COUNT(AM24:AM43)-1)+2*AM72^4/(COUNT(AM51:AM70)-1))))</f>
        <v>#DIV/0!</v>
      </c>
      <c r="AN179" s="183" t="e">
        <f aca="true" t="shared" si="258" ref="AN179:AS179">IF(ISERROR(SQRT(AN72^2-AN45^2+NORMINV(0.5-$E$20/200,0,1)*SQRT(2*AN45^4/(COUNT(AN24:AN43)-1)+2*AN72^4/(COUNT(AN51:AN70)-1)))),-SQRT(-(AN72^2-AN45^2+NORMINV(0.5-$E$20/200,0,1)*SQRT(2*AN45^4/(COUNT(AN24:AN43)-1)+2*AN72^4/(COUNT(AN51:AN70)-1)))),SQRT(AN72^2-AN45^2+NORMINV(0.5-$E$20/200,0,1)*SQRT(2*AN45^4/(COUNT(AN24:AN43)-1)+2*AN72^4/(COUNT(AN51:AN70)-1))))</f>
        <v>#DIV/0!</v>
      </c>
      <c r="AO179" s="183" t="e">
        <f t="shared" si="258"/>
        <v>#DIV/0!</v>
      </c>
      <c r="AP179" s="183" t="e">
        <f t="shared" si="258"/>
        <v>#DIV/0!</v>
      </c>
      <c r="AQ179" s="183" t="e">
        <f t="shared" si="258"/>
        <v>#DIV/0!</v>
      </c>
      <c r="AR179" s="183" t="e">
        <f t="shared" si="258"/>
        <v>#DIV/0!</v>
      </c>
      <c r="AS179" s="183" t="e">
        <f t="shared" si="258"/>
        <v>#DIV/0!</v>
      </c>
      <c r="BA179" s="229" t="str">
        <f>CONCATENATE(TEXT($E$20,"0"),"% confidence
limits (approx.)")</f>
        <v>90% confidence
limits (approx.)</v>
      </c>
      <c r="BB179" s="26" t="s">
        <v>17</v>
      </c>
      <c r="BC179" s="183">
        <f>IF(ISERROR(SQRT(BC72^2-BC45^2+NORMINV(0.5-$E$20/200,0,1)*SQRT(2*BC45^4/(COUNT(BC24:BC43)-1)+2*BC72^4/(COUNT(BC51:BC70)-1)))),-SQRT(-(BC72^2-BC45^2+NORMINV(0.5-$E$20/200,0,1)*SQRT(2*BC45^4/(COUNT(BC24:BC43)-1)+2*BC72^4/(COUNT(BC51:BC70)-1)))),SQRT(BC72^2-BC45^2+NORMINV(0.5-$E$20/200,0,1)*SQRT(2*BC45^4/(COUNT(BC24:BC43)-1)+2*BC72^4/(COUNT(BC51:BC70)-1))))</f>
        <v>4.316585412313083</v>
      </c>
      <c r="BD179" s="183">
        <f>IF(ISERROR(SQRT(BD72^2-BD45^2+NORMINV(0.5-$E$20/200,0,1)*SQRT(2*BD45^4/(COUNT(BD24:BD43)-1)+2*BD72^4/(COUNT(BD51:BD70)-1)))),-SQRT(-(BD72^2-BD45^2+NORMINV(0.5-$E$20/200,0,1)*SQRT(2*BD45^4/(COUNT(BD24:BD43)-1)+2*BD72^4/(COUNT(BD51:BD70)-1)))),SQRT(BD72^2-BD45^2+NORMINV(0.5-$E$20/200,0,1)*SQRT(2*BD45^4/(COUNT(BD24:BD43)-1)+2*BD72^4/(COUNT(BD51:BD70)-1))))</f>
        <v>3.050137332916141</v>
      </c>
      <c r="BE179" s="183">
        <f>IF(ISERROR(SQRT(BE72^2-BE45^2+NORMINV(0.5-$E$20/200,0,1)*SQRT(2*BE45^4/(COUNT(BE24:BE43)-1)+2*BE72^4/(COUNT(BE51:BE70)-1)))),-SQRT(-(BE72^2-BE45^2+NORMINV(0.5-$E$20/200,0,1)*SQRT(2*BE45^4/(COUNT(BE24:BE43)-1)+2*BE72^4/(COUNT(BE51:BE70)-1)))),SQRT(BE72^2-BE45^2+NORMINV(0.5-$E$20/200,0,1)*SQRT(2*BE45^4/(COUNT(BE24:BE43)-1)+2*BE72^4/(COUNT(BE51:BE70)-1))))</f>
        <v>-11.344176838340992</v>
      </c>
      <c r="BF179" s="183" t="e">
        <f>IF(ISERROR(SQRT(BF72^2-BF45^2+NORMINV(0.5-$E$20/200,0,1)*SQRT(2*BF45^4/(COUNT(BF24:BF43)-1)+2*BF72^4/(COUNT(BF51:BF70)-1)))),-SQRT(-(BF72^2-BF45^2+NORMINV(0.5-$E$20/200,0,1)*SQRT(2*BF45^4/(COUNT(BF24:BF43)-1)+2*BF72^4/(COUNT(BF51:BF70)-1)))),SQRT(BF72^2-BF45^2+NORMINV(0.5-$E$20/200,0,1)*SQRT(2*BF45^4/(COUNT(BF24:BF43)-1)+2*BF72^4/(COUNT(BF51:BF70)-1))))</f>
        <v>#DIV/0!</v>
      </c>
      <c r="BN179" s="229" t="str">
        <f>CONCATENATE(TEXT($E$20,"0"),"% confidence
limits (approx.)")</f>
        <v>90% confidence
limits (approx.)</v>
      </c>
      <c r="BO179" s="26" t="s">
        <v>17</v>
      </c>
      <c r="BP179" s="188">
        <f>IF(ISERROR(SQRT(BP72^2-BP45^2+NORMINV(0.5-$E$20/200,0,1)*SQRT(2*BP45^4/(COUNT(BP24:BP43)-1)+2*BP72^4/(COUNT(BP51:BP70)-1)))),-SQRT(-(BP72^2-BP45^2+NORMINV(0.5-$E$20/200,0,1)*SQRT(2*BP45^4/(COUNT(BP24:BP43)-1)+2*BP72^4/(COUNT(BP51:BP70)-1)))),SQRT(BP72^2-BP45^2+NORMINV(0.5-$E$20/200,0,1)*SQRT(2*BP45^4/(COUNT(BP24:BP43)-1)+2*BP72^4/(COUNT(BP51:BP70)-1))))</f>
        <v>0.05591353548576932</v>
      </c>
      <c r="BQ179" s="188">
        <f>IF(ISERROR(SQRT(BQ72^2-BQ45^2+NORMINV(0.5-$E$20/200,0,1)*SQRT(2*BQ45^4/(COUNT(BQ24:BQ43)-1)+2*BQ72^4/(COUNT(BQ51:BQ70)-1)))),-SQRT(-(BQ72^2-BQ45^2+NORMINV(0.5-$E$20/200,0,1)*SQRT(2*BQ45^4/(COUNT(BQ24:BQ43)-1)+2*BQ72^4/(COUNT(BQ51:BQ70)-1)))),SQRT(BQ72^2-BQ45^2+NORMINV(0.5-$E$20/200,0,1)*SQRT(2*BQ45^4/(COUNT(BQ24:BQ43)-1)+2*BQ72^4/(COUNT(BQ51:BQ70)-1))))</f>
        <v>-0.05683909060983581</v>
      </c>
      <c r="BR179" s="188">
        <f>IF(ISERROR(SQRT(BR72^2-BR45^2+NORMINV(0.5-$E$20/200,0,1)*SQRT(2*BR45^4/(COUNT(BR24:BR43)-1)+2*BR72^4/(COUNT(BR51:BR70)-1)))),-SQRT(-(BR72^2-BR45^2+NORMINV(0.5-$E$20/200,0,1)*SQRT(2*BR45^4/(COUNT(BR24:BR43)-1)+2*BR72^4/(COUNT(BR51:BR70)-1)))),SQRT(BR72^2-BR45^2+NORMINV(0.5-$E$20/200,0,1)*SQRT(2*BR45^4/(COUNT(BR24:BR43)-1)+2*BR72^4/(COUNT(BR51:BR70)-1))))</f>
        <v>-0.08174818080079474</v>
      </c>
      <c r="BS179" s="183" t="e">
        <f>IF(ISERROR(SQRT(BS72^2-BS45^2+NORMINV(0.5-$E$20/200,0,1)*SQRT(2*BS45^4/(COUNT(BS24:BS43)-1)+2*BS72^4/(COUNT(BS51:BS70)-1)))),-SQRT(-(BS72^2-BS45^2+NORMINV(0.5-$E$20/200,0,1)*SQRT(2*BS45^4/(COUNT(BS24:BS43)-1)+2*BS72^4/(COUNT(BS51:BS70)-1)))),SQRT(BS72^2-BS45^2+NORMINV(0.5-$E$20/200,0,1)*SQRT(2*BS45^4/(COUNT(BS24:BS43)-1)+2*BS72^4/(COUNT(BS51:BS70)-1))))</f>
        <v>#DIV/0!</v>
      </c>
      <c r="CA179" s="229" t="str">
        <f>CONCATENATE(TEXT($E$20,"0"),"% confidence
limits (approx.)")</f>
        <v>90% confidence
limits (approx.)</v>
      </c>
      <c r="CB179" s="26" t="s">
        <v>17</v>
      </c>
      <c r="CC179" s="191">
        <f>IF(ISERROR(SQRT(CC72^2-CC45^2+NORMINV(0.5-$E$20/200,0,1)*SQRT(2*CC45^4/(COUNT(CC24:CC43)-1)+2*CC72^4/(COUNT(CC51:CC70)-1)))),-SQRT(-(CC72^2-CC45^2+NORMINV(0.5-$E$20/200,0,1)*SQRT(2*CC45^4/(COUNT(CC24:CC43)-1)+2*CC72^4/(COUNT(CC51:CC70)-1)))),SQRT(CC72^2-CC45^2+NORMINV(0.5-$E$20/200,0,1)*SQRT(2*CC45^4/(COUNT(CC24:CC43)-1)+2*CC72^4/(COUNT(CC51:CC70)-1))))</f>
        <v>0.005916019816031292</v>
      </c>
      <c r="CD179" s="191">
        <f>IF(ISERROR(SQRT(CD72^2-CD45^2+NORMINV(0.5-$E$20/200,0,1)*SQRT(2*CD45^4/(COUNT(CD24:CD43)-1)+2*CD72^4/(COUNT(CD51:CD70)-1)))),-SQRT(-(CD72^2-CD45^2+NORMINV(0.5-$E$20/200,0,1)*SQRT(2*CD45^4/(COUNT(CD24:CD43)-1)+2*CD72^4/(COUNT(CD51:CD70)-1)))),SQRT(CD72^2-CD45^2+NORMINV(0.5-$E$20/200,0,1)*SQRT(2*CD45^4/(COUNT(CD24:CD43)-1)+2*CD72^4/(COUNT(CD51:CD70)-1))))</f>
        <v>-0.0064797517035453545</v>
      </c>
      <c r="CE179" s="191">
        <f>IF(ISERROR(SQRT(CE72^2-CE45^2+NORMINV(0.5-$E$20/200,0,1)*SQRT(2*CE45^4/(COUNT(CE24:CE43)-1)+2*CE72^4/(COUNT(CE51:CE70)-1)))),-SQRT(-(CE72^2-CE45^2+NORMINV(0.5-$E$20/200,0,1)*SQRT(2*CE45^4/(COUNT(CE24:CE43)-1)+2*CE72^4/(COUNT(CE51:CE70)-1)))),SQRT(CE72^2-CE45^2+NORMINV(0.5-$E$20/200,0,1)*SQRT(2*CE45^4/(COUNT(CE24:CE43)-1)+2*CE72^4/(COUNT(CE51:CE70)-1))))</f>
        <v>-0.008723776527440922</v>
      </c>
      <c r="CF179" s="191" t="e">
        <f>IF(ISERROR(SQRT(CF72^2-CF45^2+NORMINV(0.5-$E$20/200,0,1)*SQRT(2*CF45^4/(COUNT(CF24:CF43)-1)+2*CF72^4/(COUNT(CF51:CF70)-1)))),-SQRT(-(CF72^2-CF45^2+NORMINV(0.5-$E$20/200,0,1)*SQRT(2*CF45^4/(COUNT(CF24:CF43)-1)+2*CF72^4/(COUNT(CF51:CF70)-1)))),SQRT(CF72^2-CF45^2+NORMINV(0.5-$E$20/200,0,1)*SQRT(2*CF45^4/(COUNT(CF24:CF43)-1)+2*CF72^4/(COUNT(CF51:CF70)-1))))</f>
        <v>#DIV/0!</v>
      </c>
    </row>
    <row r="180" spans="5:84" ht="24">
      <c r="E180" s="27"/>
      <c r="F180" s="33"/>
      <c r="G180" s="33"/>
      <c r="H180" s="33"/>
      <c r="I180" s="33"/>
      <c r="J180" s="33"/>
      <c r="K180" s="127"/>
      <c r="Y180" s="147"/>
      <c r="Z180" s="133"/>
      <c r="AA180" s="140"/>
      <c r="AB180" s="140"/>
      <c r="AC180" s="140"/>
      <c r="AH180" s="230"/>
      <c r="AI180" s="15" t="s">
        <v>18</v>
      </c>
      <c r="AJ180" s="205">
        <f>IF(ISERROR(SQRT(AJ72^2-AJ45^2+NORMINV(0.5+$E$20/200,0,1)*SQRT(2*AJ45^4/(COUNT(AJ24:AJ43)-1)+2*AJ72^4/(COUNT(AJ51:AJ70)-1)))),-SQRT(-(AJ72^2-AJ45^2+NORMINV(0.5+$E$20/200,0,1)*SQRT(2*AJ45^4/(COUNT(AJ24:AJ43)-1)+2*AJ72^4/(COUNT(AJ51:AJ70)-1)))),SQRT(AJ72^2-AJ45^2+NORMINV(0.5+$E$20/200,0,1)*SQRT(2*AJ45^4/(COUNT(AJ24:AJ43)-1)+2*AJ72^4/(COUNT(AJ51:AJ70)-1))))</f>
        <v>11.209650251160163</v>
      </c>
      <c r="AK180" s="205">
        <f>IF(ISERROR(SQRT(AK72^2-AK45^2+NORMINV(0.5+$E$20/200,0,1)*SQRT(2*AK45^4/(COUNT(AK24:AK43)-1)+2*AK72^4/(COUNT(AK51:AK70)-1)))),-SQRT(-(AK72^2-AK45^2+NORMINV(0.5+$E$20/200,0,1)*SQRT(2*AK45^4/(COUNT(AK24:AK43)-1)+2*AK72^4/(COUNT(AK51:AK70)-1)))),SQRT(AK72^2-AK45^2+NORMINV(0.5+$E$20/200,0,1)*SQRT(2*AK45^4/(COUNT(AK24:AK43)-1)+2*AK72^4/(COUNT(AK51:AK70)-1))))</f>
        <v>13.589563762381868</v>
      </c>
      <c r="AL180" s="205">
        <f>IF(ISERROR(SQRT(AL72^2-AL45^2+NORMINV(0.5+$E$20/200,0,1)*SQRT(2*AL45^4/(COUNT(AL24:AL43)-1)+2*AL72^4/(COUNT(AL51:AL70)-1)))),-SQRT(-(AL72^2-AL45^2+NORMINV(0.5+$E$20/200,0,1)*SQRT(2*AL45^4/(COUNT(AL24:AL43)-1)+2*AL72^4/(COUNT(AL51:AL70)-1)))),SQRT(AL72^2-AL45^2+NORMINV(0.5+$E$20/200,0,1)*SQRT(2*AL45^4/(COUNT(AL24:AL43)-1)+2*AL72^4/(COUNT(AL51:AL70)-1))))</f>
        <v>12.232408202102011</v>
      </c>
      <c r="AM180" s="205" t="e">
        <f>IF(ISERROR(SQRT(AM72^2-AM45^2+NORMINV(0.5+$E$20/200,0,1)*SQRT(2*AM45^4/(COUNT(AM24:AM43)-1)+2*AM72^4/(COUNT(AM51:AM70)-1)))),-SQRT(-(AM72^2-AM45^2+NORMINV(0.5+$E$20/200,0,1)*SQRT(2*AM45^4/(COUNT(AM24:AM43)-1)+2*AM72^4/(COUNT(AM51:AM70)-1)))),SQRT(AM72^2-AM45^2+NORMINV(0.5+$E$20/200,0,1)*SQRT(2*AM45^4/(COUNT(AM24:AM43)-1)+2*AM72^4/(COUNT(AM51:AM70)-1))))</f>
        <v>#DIV/0!</v>
      </c>
      <c r="AN180" s="205" t="e">
        <f aca="true" t="shared" si="259" ref="AN180:AS180">IF(ISERROR(SQRT(AN72^2-AN45^2+NORMINV(0.5+$E$20/200,0,1)*SQRT(2*AN45^4/(COUNT(AN24:AN43)-1)+2*AN72^4/(COUNT(AN51:AN70)-1)))),-SQRT(-(AN72^2-AN45^2+NORMINV(0.5+$E$20/200,0,1)*SQRT(2*AN45^4/(COUNT(AN24:AN43)-1)+2*AN72^4/(COUNT(AN51:AN70)-1)))),SQRT(AN72^2-AN45^2+NORMINV(0.5+$E$20/200,0,1)*SQRT(2*AN45^4/(COUNT(AN24:AN43)-1)+2*AN72^4/(COUNT(AN51:AN70)-1))))</f>
        <v>#DIV/0!</v>
      </c>
      <c r="AO180" s="205" t="e">
        <f t="shared" si="259"/>
        <v>#DIV/0!</v>
      </c>
      <c r="AP180" s="205" t="e">
        <f t="shared" si="259"/>
        <v>#DIV/0!</v>
      </c>
      <c r="AQ180" s="205" t="e">
        <f t="shared" si="259"/>
        <v>#DIV/0!</v>
      </c>
      <c r="AR180" s="205" t="e">
        <f t="shared" si="259"/>
        <v>#DIV/0!</v>
      </c>
      <c r="AS180" s="205" t="e">
        <f t="shared" si="259"/>
        <v>#DIV/0!</v>
      </c>
      <c r="BA180" s="230"/>
      <c r="BB180" s="15" t="s">
        <v>18</v>
      </c>
      <c r="BC180" s="205">
        <f>IF(ISERROR(SQRT(BC72^2-BC45^2+NORMINV(0.5+$E$20/200,0,1)*SQRT(2*BC45^4/(COUNT(BC24:BC43)-1)+2*BC72^4/(COUNT(BC51:BC70)-1)))),-SQRT(-(BC72^2-BC45^2+NORMINV(0.5+$E$20/200,0,1)*SQRT(2*BC45^4/(COUNT(BC24:BC43)-1)+2*BC72^4/(COUNT(BC51:BC70)-1)))),SQRT(BC72^2-BC45^2+NORMINV(0.5+$E$20/200,0,1)*SQRT(2*BC45^4/(COUNT(BC24:BC43)-1)+2*BC72^4/(COUNT(BC51:BC70)-1))))</f>
        <v>17.758294769051517</v>
      </c>
      <c r="BD180" s="205">
        <f>IF(ISERROR(SQRT(BD72^2-BD45^2+NORMINV(0.5+$E$20/200,0,1)*SQRT(2*BD45^4/(COUNT(BD24:BD43)-1)+2*BD72^4/(COUNT(BD51:BD70)-1)))),-SQRT(-(BD72^2-BD45^2+NORMINV(0.5+$E$20/200,0,1)*SQRT(2*BD45^4/(COUNT(BD24:BD43)-1)+2*BD72^4/(COUNT(BD51:BD70)-1)))),SQRT(BD72^2-BD45^2+NORMINV(0.5+$E$20/200,0,1)*SQRT(2*BD45^4/(COUNT(BD24:BD43)-1)+2*BD72^4/(COUNT(BD51:BD70)-1))))</f>
        <v>23.414900399248786</v>
      </c>
      <c r="BE180" s="205">
        <f>IF(ISERROR(SQRT(BE72^2-BE45^2+NORMINV(0.5+$E$20/200,0,1)*SQRT(2*BE45^4/(COUNT(BE24:BE43)-1)+2*BE72^4/(COUNT(BE51:BE70)-1)))),-SQRT(-(BE72^2-BE45^2+NORMINV(0.5+$E$20/200,0,1)*SQRT(2*BE45^4/(COUNT(BE24:BE43)-1)+2*BE72^4/(COUNT(BE51:BE70)-1)))),SQRT(BE72^2-BE45^2+NORMINV(0.5+$E$20/200,0,1)*SQRT(2*BE45^4/(COUNT(BE24:BE43)-1)+2*BE72^4/(COUNT(BE51:BE70)-1))))</f>
        <v>16.89753424843752</v>
      </c>
      <c r="BF180" s="205" t="e">
        <f>IF(ISERROR(SQRT(BF72^2-BF45^2+NORMINV(0.5+$E$20/200,0,1)*SQRT(2*BF45^4/(COUNT(BF24:BF43)-1)+2*BF72^4/(COUNT(BF51:BF70)-1)))),-SQRT(-(BF72^2-BF45^2+NORMINV(0.5+$E$20/200,0,1)*SQRT(2*BF45^4/(COUNT(BF24:BF43)-1)+2*BF72^4/(COUNT(BF51:BF70)-1)))),SQRT(BF72^2-BF45^2+NORMINV(0.5+$E$20/200,0,1)*SQRT(2*BF45^4/(COUNT(BF24:BF43)-1)+2*BF72^4/(COUNT(BF51:BF70)-1))))</f>
        <v>#DIV/0!</v>
      </c>
      <c r="BN180" s="230"/>
      <c r="BO180" s="15" t="s">
        <v>18</v>
      </c>
      <c r="BP180" s="210">
        <f>IF(ISERROR(SQRT(BP72^2-BP45^2+NORMINV(0.5+$E$20/200,0,1)*SQRT(2*BP45^4/(COUNT(BP24:BP43)-1)+2*BP72^4/(COUNT(BP51:BP70)-1)))),-SQRT(-(BP72^2-BP45^2+NORMINV(0.5+$E$20/200,0,1)*SQRT(2*BP45^4/(COUNT(BP24:BP43)-1)+2*BP72^4/(COUNT(BP51:BP70)-1)))),SQRT(BP72^2-BP45^2+NORMINV(0.5+$E$20/200,0,1)*SQRT(2*BP45^4/(COUNT(BP24:BP43)-1)+2*BP72^4/(COUNT(BP51:BP70)-1))))</f>
        <v>0.18457839295055795</v>
      </c>
      <c r="BQ180" s="210">
        <f>IF(ISERROR(SQRT(BQ72^2-BQ45^2+NORMINV(0.5+$E$20/200,0,1)*SQRT(2*BQ45^4/(COUNT(BQ24:BQ43)-1)+2*BQ72^4/(COUNT(BQ51:BQ70)-1)))),-SQRT(-(BQ72^2-BQ45^2+NORMINV(0.5+$E$20/200,0,1)*SQRT(2*BQ45^4/(COUNT(BQ24:BQ43)-1)+2*BQ72^4/(COUNT(BQ51:BQ70)-1)))),SQRT(BQ72^2-BQ45^2+NORMINV(0.5+$E$20/200,0,1)*SQRT(2*BQ45^4/(COUNT(BQ24:BQ43)-1)+2*BQ72^4/(COUNT(BQ51:BQ70)-1))))</f>
        <v>0.22154707412046146</v>
      </c>
      <c r="BR180" s="210">
        <f>IF(ISERROR(SQRT(BR72^2-BR45^2+NORMINV(0.5+$E$20/200,0,1)*SQRT(2*BR45^4/(COUNT(BR24:BR43)-1)+2*BR72^4/(COUNT(BR51:BR70)-1)))),-SQRT(-(BR72^2-BR45^2+NORMINV(0.5+$E$20/200,0,1)*SQRT(2*BR45^4/(COUNT(BR24:BR43)-1)+2*BR72^4/(COUNT(BR51:BR70)-1)))),SQRT(BR72^2-BR45^2+NORMINV(0.5+$E$20/200,0,1)*SQRT(2*BR45^4/(COUNT(BR24:BR43)-1)+2*BR72^4/(COUNT(BR51:BR70)-1))))</f>
        <v>0.20719417555717004</v>
      </c>
      <c r="BS180" s="210" t="e">
        <f>IF(ISERROR(SQRT(BS72^2-BS45^2+NORMINV(0.5+$E$20/200,0,1)*SQRT(2*BS45^4/(COUNT(BS24:BS43)-1)+2*BS72^4/(COUNT(BS51:BS70)-1)))),-SQRT(-(BS72^2-BS45^2+NORMINV(0.5+$E$20/200,0,1)*SQRT(2*BS45^4/(COUNT(BS24:BS43)-1)+2*BS72^4/(COUNT(BS51:BS70)-1)))),SQRT(BS72^2-BS45^2+NORMINV(0.5+$E$20/200,0,1)*SQRT(2*BS45^4/(COUNT(BS24:BS43)-1)+2*BS72^4/(COUNT(BS51:BS70)-1))))</f>
        <v>#DIV/0!</v>
      </c>
      <c r="CA180" s="230"/>
      <c r="CB180" s="15" t="s">
        <v>18</v>
      </c>
      <c r="CC180" s="215">
        <f>IF(ISERROR(SQRT(CC72^2-CC45^2+NORMINV(0.5+$E$20/200,0,1)*SQRT(2*CC45^4/(COUNT(CC24:CC43)-1)+2*CC72^4/(COUNT(CC51:CC70)-1)))),-SQRT(-(CC72^2-CC45^2+NORMINV(0.5+$E$20/200,0,1)*SQRT(2*CC45^4/(COUNT(CC24:CC43)-1)+2*CC72^4/(COUNT(CC51:CC70)-1)))),SQRT(CC72^2-CC45^2+NORMINV(0.5+$E$20/200,0,1)*SQRT(2*CC45^4/(COUNT(CC24:CC43)-1)+2*CC72^4/(COUNT(CC51:CC70)-1))))</f>
        <v>0.019628187205654832</v>
      </c>
      <c r="CD180" s="215">
        <f>IF(ISERROR(SQRT(CD72^2-CD45^2+NORMINV(0.5+$E$20/200,0,1)*SQRT(2*CD45^4/(COUNT(CD24:CD43)-1)+2*CD72^4/(COUNT(CD51:CD70)-1)))),-SQRT(-(CD72^2-CD45^2+NORMINV(0.5+$E$20/200,0,1)*SQRT(2*CD45^4/(COUNT(CD24:CD43)-1)+2*CD72^4/(COUNT(CD51:CD70)-1)))),SQRT(CD72^2-CD45^2+NORMINV(0.5+$E$20/200,0,1)*SQRT(2*CD45^4/(COUNT(CD24:CD43)-1)+2*CD72^4/(COUNT(CD51:CD70)-1))))</f>
        <v>0.023462773129810786</v>
      </c>
      <c r="CE180" s="215">
        <f>IF(ISERROR(SQRT(CE72^2-CE45^2+NORMINV(0.5+$E$20/200,0,1)*SQRT(2*CE45^4/(COUNT(CE24:CE43)-1)+2*CE72^4/(COUNT(CE51:CE70)-1)))),-SQRT(-(CE72^2-CE45^2+NORMINV(0.5+$E$20/200,0,1)*SQRT(2*CE45^4/(COUNT(CE24:CE43)-1)+2*CE72^4/(COUNT(CE51:CE70)-1)))),SQRT(CE72^2-CE45^2+NORMINV(0.5+$E$20/200,0,1)*SQRT(2*CE45^4/(COUNT(CE24:CE43)-1)+2*CE72^4/(COUNT(CE51:CE70)-1))))</f>
        <v>0.022136042457933526</v>
      </c>
      <c r="CF180" s="215" t="e">
        <f>IF(ISERROR(SQRT(CF72^2-CF45^2+NORMINV(0.5+$E$20/200,0,1)*SQRT(2*CF45^4/(COUNT(CF24:CF43)-1)+2*CF72^4/(COUNT(CF51:CF70)-1)))),-SQRT(-(CF72^2-CF45^2+NORMINV(0.5+$E$20/200,0,1)*SQRT(2*CF45^4/(COUNT(CF24:CF43)-1)+2*CF72^4/(COUNT(CF51:CF70)-1)))),SQRT(CF72^2-CF45^2+NORMINV(0.5+$E$20/200,0,1)*SQRT(2*CF45^4/(COUNT(CF24:CF43)-1)+2*CF72^4/(COUNT(CF51:CF70)-1))))</f>
        <v>#DIV/0!</v>
      </c>
    </row>
    <row r="181" spans="5:11" ht="12.75">
      <c r="E181" s="27"/>
      <c r="F181" s="127"/>
      <c r="G181" s="127"/>
      <c r="H181" s="127"/>
      <c r="I181" s="127"/>
      <c r="J181" s="127"/>
      <c r="K181" s="27"/>
    </row>
    <row r="182" spans="5:11" ht="12.75">
      <c r="E182" s="27"/>
      <c r="F182" s="27"/>
      <c r="G182" s="27"/>
      <c r="H182" s="27"/>
      <c r="I182" s="27"/>
      <c r="J182" s="27"/>
      <c r="K182" s="33"/>
    </row>
    <row r="183" spans="5:33" ht="12.75" customHeight="1">
      <c r="E183" s="27"/>
      <c r="F183" s="27"/>
      <c r="G183" s="27"/>
      <c r="H183" s="27"/>
      <c r="I183" s="27"/>
      <c r="J183" s="27"/>
      <c r="K183" s="127"/>
      <c r="AD183" s="176"/>
      <c r="AE183" s="176"/>
      <c r="AF183" s="176"/>
      <c r="AG183" s="176"/>
    </row>
    <row r="184" spans="5:33" ht="12.75">
      <c r="E184" s="128"/>
      <c r="F184" s="27"/>
      <c r="G184" s="27"/>
      <c r="H184" s="27"/>
      <c r="I184" s="27"/>
      <c r="J184" s="27"/>
      <c r="K184" s="27"/>
      <c r="AD184" s="10"/>
      <c r="AE184" s="10"/>
      <c r="AF184" s="10"/>
      <c r="AG184" s="10"/>
    </row>
    <row r="185" spans="5:33" ht="12.75" customHeight="1">
      <c r="E185" s="27"/>
      <c r="F185" s="27"/>
      <c r="G185" s="27"/>
      <c r="H185" s="27"/>
      <c r="I185" s="27"/>
      <c r="J185" s="27"/>
      <c r="K185" s="27"/>
      <c r="AD185" s="10"/>
      <c r="AE185" s="10"/>
      <c r="AF185" s="10"/>
      <c r="AG185" s="10"/>
    </row>
    <row r="186" spans="5:33" ht="12.75">
      <c r="E186" s="27"/>
      <c r="F186" s="27"/>
      <c r="G186" s="27"/>
      <c r="H186" s="27"/>
      <c r="I186" s="27"/>
      <c r="J186" s="27"/>
      <c r="K186" s="27"/>
      <c r="AD186" s="10"/>
      <c r="AE186" s="10"/>
      <c r="AF186" s="10"/>
      <c r="AG186" s="10"/>
    </row>
    <row r="187" spans="5:33" ht="12.75">
      <c r="E187" s="27"/>
      <c r="F187" s="27"/>
      <c r="G187" s="27"/>
      <c r="H187" s="27"/>
      <c r="I187" s="27"/>
      <c r="J187" s="27"/>
      <c r="K187" s="27"/>
      <c r="AD187" s="10"/>
      <c r="AE187" s="10"/>
      <c r="AF187" s="10"/>
      <c r="AG187" s="10"/>
    </row>
    <row r="188" spans="5:33" ht="12.75" customHeight="1">
      <c r="E188" s="27"/>
      <c r="F188" s="27"/>
      <c r="G188" s="27"/>
      <c r="H188" s="27"/>
      <c r="I188" s="27"/>
      <c r="J188" s="27"/>
      <c r="K188" s="27"/>
      <c r="AD188" s="10"/>
      <c r="AE188" s="10"/>
      <c r="AF188" s="10"/>
      <c r="AG188" s="10"/>
    </row>
    <row r="189" spans="5:33" ht="12.75">
      <c r="E189" s="27"/>
      <c r="F189" s="27"/>
      <c r="G189" s="27"/>
      <c r="H189" s="27"/>
      <c r="I189" s="27"/>
      <c r="J189" s="27"/>
      <c r="K189" s="27"/>
      <c r="AD189" s="10"/>
      <c r="AE189" s="10"/>
      <c r="AF189" s="10"/>
      <c r="AG189" s="10"/>
    </row>
    <row r="190" spans="5:11" ht="12.75" customHeight="1">
      <c r="E190" s="146"/>
      <c r="F190" s="27"/>
      <c r="G190" s="27"/>
      <c r="H190" s="27"/>
      <c r="I190" s="27"/>
      <c r="J190" s="27"/>
      <c r="K190" s="27"/>
    </row>
    <row r="191" spans="5:11" ht="24.75" customHeight="1">
      <c r="E191" s="145"/>
      <c r="F191" s="27"/>
      <c r="G191" s="27"/>
      <c r="H191" s="27"/>
      <c r="I191" s="27"/>
      <c r="J191" s="27"/>
      <c r="K191" s="27"/>
    </row>
    <row r="192" spans="5:11" ht="12.75">
      <c r="E192" s="146"/>
      <c r="F192" s="27"/>
      <c r="G192" s="27"/>
      <c r="H192" s="27"/>
      <c r="I192" s="27"/>
      <c r="J192" s="27"/>
      <c r="K192" s="27"/>
    </row>
    <row r="193" spans="5:79" ht="26.25" customHeight="1">
      <c r="E193" s="145"/>
      <c r="F193" s="27"/>
      <c r="G193" s="27"/>
      <c r="H193" s="27"/>
      <c r="I193" s="27"/>
      <c r="J193" s="27"/>
      <c r="AH193" s="79" t="s">
        <v>8</v>
      </c>
      <c r="BA193" s="79" t="s">
        <v>83</v>
      </c>
      <c r="BN193" s="79" t="s">
        <v>72</v>
      </c>
      <c r="CA193" s="79" t="s">
        <v>86</v>
      </c>
    </row>
    <row r="195" spans="34:84" ht="27" customHeight="1">
      <c r="AH195" s="227" t="s">
        <v>109</v>
      </c>
      <c r="AI195" s="228"/>
      <c r="AJ195" s="118" t="str">
        <f>AJ23</f>
        <v>Post1-Pre</v>
      </c>
      <c r="AK195" s="118" t="str">
        <f>AK23</f>
        <v>Post2-Pre</v>
      </c>
      <c r="AL195" s="118" t="str">
        <f>AL23</f>
        <v>Post2-Post1</v>
      </c>
      <c r="AM195" s="118" t="str">
        <f>AM23</f>
        <v>other effect</v>
      </c>
      <c r="AN195" s="118">
        <f aca="true" t="shared" si="260" ref="AN195:AS195">AN23</f>
        <v>0</v>
      </c>
      <c r="AO195" s="118">
        <f t="shared" si="260"/>
        <v>0</v>
      </c>
      <c r="AP195" s="118">
        <f t="shared" si="260"/>
        <v>0</v>
      </c>
      <c r="AQ195" s="118">
        <f t="shared" si="260"/>
        <v>0</v>
      </c>
      <c r="AR195" s="118">
        <f t="shared" si="260"/>
        <v>0</v>
      </c>
      <c r="AS195" s="118">
        <f t="shared" si="260"/>
        <v>0</v>
      </c>
      <c r="BA195" s="227" t="s">
        <v>109</v>
      </c>
      <c r="BB195" s="228"/>
      <c r="BC195" s="118" t="str">
        <f>BC23</f>
        <v>Post1-Pre</v>
      </c>
      <c r="BD195" s="118" t="str">
        <f>BD23</f>
        <v>Post2-Pre</v>
      </c>
      <c r="BE195" s="118" t="str">
        <f>BE23</f>
        <v>Post2-Post1</v>
      </c>
      <c r="BF195" s="118" t="str">
        <f>BF23</f>
        <v>other effect</v>
      </c>
      <c r="BN195" s="227" t="s">
        <v>109</v>
      </c>
      <c r="BO195" s="228"/>
      <c r="BP195" s="118" t="str">
        <f>BP23</f>
        <v>Post1-Pre</v>
      </c>
      <c r="BQ195" s="118" t="str">
        <f>BQ23</f>
        <v>Post2-Pre</v>
      </c>
      <c r="BR195" s="118" t="str">
        <f>BR23</f>
        <v>Post2-Post1</v>
      </c>
      <c r="BS195" s="118" t="str">
        <f>BS23</f>
        <v>other effect</v>
      </c>
      <c r="CA195" s="227" t="s">
        <v>109</v>
      </c>
      <c r="CB195" s="228"/>
      <c r="CC195" s="118" t="str">
        <f>CC23</f>
        <v>Post1-Pre</v>
      </c>
      <c r="CD195" s="118" t="str">
        <f>CD23</f>
        <v>Post2-Pre</v>
      </c>
      <c r="CE195" s="118" t="str">
        <f>CE23</f>
        <v>Post2-Post1</v>
      </c>
      <c r="CF195" s="118" t="str">
        <f>CF23</f>
        <v>other effect</v>
      </c>
    </row>
    <row r="196" spans="34:84" ht="13.5" customHeight="1">
      <c r="AH196" s="25"/>
      <c r="AI196" s="29" t="s">
        <v>16</v>
      </c>
      <c r="AJ196" s="21">
        <f>$E$20</f>
        <v>90</v>
      </c>
      <c r="AK196" s="21">
        <f>AJ196</f>
        <v>90</v>
      </c>
      <c r="AL196" s="21">
        <f>AK196</f>
        <v>90</v>
      </c>
      <c r="AM196" s="21">
        <f>AL196</f>
        <v>90</v>
      </c>
      <c r="AN196" s="21">
        <f aca="true" t="shared" si="261" ref="AN196:AS196">AM196</f>
        <v>90</v>
      </c>
      <c r="AO196" s="21">
        <f t="shared" si="261"/>
        <v>90</v>
      </c>
      <c r="AP196" s="21">
        <f t="shared" si="261"/>
        <v>90</v>
      </c>
      <c r="AQ196" s="21">
        <f t="shared" si="261"/>
        <v>90</v>
      </c>
      <c r="AR196" s="21">
        <f t="shared" si="261"/>
        <v>90</v>
      </c>
      <c r="AS196" s="21">
        <f t="shared" si="261"/>
        <v>90</v>
      </c>
      <c r="BA196" s="25"/>
      <c r="BB196" s="29" t="s">
        <v>16</v>
      </c>
      <c r="BC196" s="21">
        <f>$E$20</f>
        <v>90</v>
      </c>
      <c r="BD196" s="21">
        <f>BC196</f>
        <v>90</v>
      </c>
      <c r="BE196" s="21">
        <f>BD196</f>
        <v>90</v>
      </c>
      <c r="BF196" s="21">
        <f>BE196</f>
        <v>90</v>
      </c>
      <c r="BN196" s="25"/>
      <c r="BO196" s="29" t="s">
        <v>16</v>
      </c>
      <c r="BP196" s="21">
        <f>$E$20</f>
        <v>90</v>
      </c>
      <c r="BQ196" s="21">
        <f>BP196</f>
        <v>90</v>
      </c>
      <c r="BR196" s="21">
        <f>BQ196</f>
        <v>90</v>
      </c>
      <c r="BS196" s="21">
        <f>BR196</f>
        <v>90</v>
      </c>
      <c r="CA196" s="25"/>
      <c r="CB196" s="29" t="s">
        <v>16</v>
      </c>
      <c r="CC196" s="21">
        <f>$E$20</f>
        <v>90</v>
      </c>
      <c r="CD196" s="21">
        <f>CC196</f>
        <v>90</v>
      </c>
      <c r="CE196" s="21">
        <f>CD196</f>
        <v>90</v>
      </c>
      <c r="CF196" s="21">
        <f>CE196</f>
        <v>90</v>
      </c>
    </row>
    <row r="197" spans="34:84" ht="12.75">
      <c r="AH197" s="25"/>
      <c r="AI197" s="30" t="s">
        <v>28</v>
      </c>
      <c r="AJ197" s="23">
        <f>COUNT(AJ24:AJ43)-1</f>
        <v>19</v>
      </c>
      <c r="AK197" s="23">
        <f>COUNT(AK24:AK43)-1</f>
        <v>18</v>
      </c>
      <c r="AL197" s="23">
        <f>COUNT(AL24:AL43)-1</f>
        <v>18</v>
      </c>
      <c r="AM197" s="23">
        <f>COUNT(AM24:AM43)-1</f>
        <v>-1</v>
      </c>
      <c r="AN197" s="23">
        <f aca="true" t="shared" si="262" ref="AN197:AS197">COUNT(AN24:AN43)-1</f>
        <v>-1</v>
      </c>
      <c r="AO197" s="23">
        <f t="shared" si="262"/>
        <v>-1</v>
      </c>
      <c r="AP197" s="23">
        <f t="shared" si="262"/>
        <v>-1</v>
      </c>
      <c r="AQ197" s="23">
        <f t="shared" si="262"/>
        <v>-1</v>
      </c>
      <c r="AR197" s="23">
        <f t="shared" si="262"/>
        <v>-1</v>
      </c>
      <c r="AS197" s="23">
        <f t="shared" si="262"/>
        <v>-1</v>
      </c>
      <c r="BA197" s="25"/>
      <c r="BB197" s="30" t="s">
        <v>28</v>
      </c>
      <c r="BC197" s="23">
        <f>COUNT(BC24:BC43)-1</f>
        <v>19</v>
      </c>
      <c r="BD197" s="23">
        <f>COUNT(BD24:BD43)-1</f>
        <v>18</v>
      </c>
      <c r="BE197" s="23">
        <f>COUNT(BE24:BE43)-1</f>
        <v>18</v>
      </c>
      <c r="BF197" s="23">
        <f>COUNT(BF24:BF43)-1</f>
        <v>-1</v>
      </c>
      <c r="BN197" s="25"/>
      <c r="BO197" s="30" t="s">
        <v>28</v>
      </c>
      <c r="BP197" s="23">
        <f>COUNT(BP24:BP43)-1</f>
        <v>19</v>
      </c>
      <c r="BQ197" s="23">
        <f>COUNT(BQ24:BQ43)-1</f>
        <v>18</v>
      </c>
      <c r="BR197" s="23">
        <f>COUNT(BR24:BR43)-1</f>
        <v>18</v>
      </c>
      <c r="BS197" s="23">
        <f>COUNT(BS24:BS43)-1</f>
        <v>-1</v>
      </c>
      <c r="CA197" s="25"/>
      <c r="CB197" s="30" t="s">
        <v>28</v>
      </c>
      <c r="CC197" s="23">
        <f>COUNT(CC24:CC43)-1</f>
        <v>19</v>
      </c>
      <c r="CD197" s="23">
        <f>COUNT(CD24:CD43)-1</f>
        <v>18</v>
      </c>
      <c r="CE197" s="23">
        <f>COUNT(CE24:CE43)-1</f>
        <v>18</v>
      </c>
      <c r="CF197" s="23">
        <f>COUNT(CF24:CF43)-1</f>
        <v>-1</v>
      </c>
    </row>
    <row r="198" spans="34:84" ht="12.75" customHeight="1">
      <c r="AH198" s="216" t="s">
        <v>102</v>
      </c>
      <c r="AI198" s="217"/>
      <c r="AJ198" s="217"/>
      <c r="AK198" s="217"/>
      <c r="AL198" s="217"/>
      <c r="AM198" s="218"/>
      <c r="AN198" s="218"/>
      <c r="AO198" s="218"/>
      <c r="AP198" s="218"/>
      <c r="AQ198" s="218"/>
      <c r="AR198" s="218"/>
      <c r="AS198" s="218"/>
      <c r="BA198" s="216" t="s">
        <v>120</v>
      </c>
      <c r="BB198" s="217"/>
      <c r="BC198" s="217"/>
      <c r="BD198" s="217"/>
      <c r="BE198" s="217"/>
      <c r="BF198" s="218"/>
      <c r="BN198" s="216" t="s">
        <v>122</v>
      </c>
      <c r="BO198" s="217"/>
      <c r="BP198" s="217"/>
      <c r="BQ198" s="217"/>
      <c r="BR198" s="217"/>
      <c r="BS198" s="218"/>
      <c r="CA198" s="216" t="s">
        <v>122</v>
      </c>
      <c r="CB198" s="217"/>
      <c r="CC198" s="217"/>
      <c r="CD198" s="217"/>
      <c r="CE198" s="217"/>
      <c r="CF198" s="218"/>
    </row>
    <row r="199" spans="34:84" ht="13.5" customHeight="1">
      <c r="AH199" s="25"/>
      <c r="AI199" s="34" t="s">
        <v>103</v>
      </c>
      <c r="AJ199" s="185">
        <f aca="true" t="shared" si="263" ref="AJ199:AM201">100*EXP(AJ214/100)-100</f>
        <v>4.004707363359856</v>
      </c>
      <c r="AK199" s="185">
        <f t="shared" si="263"/>
        <v>5.945212173066366</v>
      </c>
      <c r="AL199" s="185">
        <f t="shared" si="263"/>
        <v>6.28315987090204</v>
      </c>
      <c r="AM199" s="185" t="e">
        <f t="shared" si="263"/>
        <v>#DIV/0!</v>
      </c>
      <c r="AN199" s="185" t="e">
        <f aca="true" t="shared" si="264" ref="AN199:AS199">100*EXP(AN214/100)-100</f>
        <v>#DIV/0!</v>
      </c>
      <c r="AO199" s="185" t="e">
        <f t="shared" si="264"/>
        <v>#DIV/0!</v>
      </c>
      <c r="AP199" s="185" t="e">
        <f t="shared" si="264"/>
        <v>#DIV/0!</v>
      </c>
      <c r="AQ199" s="185" t="e">
        <f t="shared" si="264"/>
        <v>#DIV/0!</v>
      </c>
      <c r="AR199" s="185" t="e">
        <f t="shared" si="264"/>
        <v>#DIV/0!</v>
      </c>
      <c r="AS199" s="185" t="e">
        <f t="shared" si="264"/>
        <v>#DIV/0!</v>
      </c>
      <c r="BA199" s="25"/>
      <c r="BB199" s="34" t="s">
        <v>121</v>
      </c>
      <c r="BC199" s="186">
        <f>(PERCENTILE(allraw,(BC133+BC209)/100)-PERCENTILE(allraw,(BC133-BC209)/100))/2</f>
        <v>0.3323212709561716</v>
      </c>
      <c r="BD199" s="186">
        <f>(PERCENTILE(allraw,(BD133+BD209)/100)-PERCENTILE(allraw,(BD133-BD209)/100))/2</f>
        <v>0.543577600843375</v>
      </c>
      <c r="BE199" s="186">
        <f>(PERCENTILE(allraw,(BE133+BE209)/100)-PERCENTILE(allraw,(BE133-BE209)/100))/2</f>
        <v>0.6090992007335192</v>
      </c>
      <c r="BF199" s="186" t="e">
        <f>(PERCENTILE(allraw,(BF133+BF209)/100)-PERCENTILE(allraw,(BF133-BF209)/100))/2</f>
        <v>#DIV/0!</v>
      </c>
      <c r="BN199" s="25"/>
      <c r="BO199" s="34" t="s">
        <v>121</v>
      </c>
      <c r="BP199" s="186">
        <f>((SQRT(BP133)+BP209)^2-(SQRT(BP133)-BP209)^2)/2</f>
        <v>0.4644788772437698</v>
      </c>
      <c r="BQ199" s="186">
        <f>((SQRT(BQ133)+BQ209)^2-(SQRT(BQ133)-BQ209)^2)/2</f>
        <v>0.7116067772403394</v>
      </c>
      <c r="BR199" s="186">
        <f>((SQRT(BR133)+BR209)^2-(SQRT(BR133)-BR209)^2)/2</f>
        <v>0.7325491919495333</v>
      </c>
      <c r="BS199" s="186" t="e">
        <f>((SQRT(BS133)+BS209)^2-(SQRT(BS133)-BS209)^2)/2</f>
        <v>#DIV/0!</v>
      </c>
      <c r="CA199" s="25"/>
      <c r="CB199" s="34" t="s">
        <v>121</v>
      </c>
      <c r="CC199" s="186">
        <f>(100*SIN((ASIN(SQRT(CC133/100))+CC209))^2-100*SIN((ASIN(SQRT(CC133/100))-CC209))^2)/2</f>
        <v>0.46438626278270245</v>
      </c>
      <c r="CD199" s="186">
        <f>(100*SIN((ASIN(SQRT(CD133/100))+CD209))^2-100*SIN((ASIN(SQRT(CD133/100))-CD209))^2)/2</f>
        <v>0.7158939708605914</v>
      </c>
      <c r="CE199" s="186">
        <f>(100*SIN((ASIN(SQRT(CE133/100))+CE209))^2-100*SIN((ASIN(SQRT(CE133/100))-CE209))^2)/2</f>
        <v>0.73410038859629</v>
      </c>
      <c r="CF199" s="186" t="e">
        <f>(100*SIN((ASIN(SQRT(CF133/100))+CF209))^2-100*SIN((ASIN(SQRT(CF133/100))-CF209))^2)/2</f>
        <v>#DIV/0!</v>
      </c>
    </row>
    <row r="200" spans="34:84" ht="12.75">
      <c r="AH200" s="229" t="str">
        <f>CONCATENATE(TEXT($E$20,"0"),"% confidence
limits")</f>
        <v>90% confidence
limits</v>
      </c>
      <c r="AI200" s="50" t="s">
        <v>17</v>
      </c>
      <c r="AJ200" s="86">
        <f t="shared" si="263"/>
        <v>3.166527809972223</v>
      </c>
      <c r="AK200" s="86">
        <f t="shared" si="263"/>
        <v>4.665780400367694</v>
      </c>
      <c r="AL200" s="86">
        <f t="shared" si="263"/>
        <v>4.92931963546603</v>
      </c>
      <c r="AM200" s="86" t="e">
        <f t="shared" si="263"/>
        <v>#DIV/0!</v>
      </c>
      <c r="AN200" s="86" t="e">
        <f aca="true" t="shared" si="265" ref="AN200:AS200">100*EXP(AN215/100)-100</f>
        <v>#DIV/0!</v>
      </c>
      <c r="AO200" s="86" t="e">
        <f t="shared" si="265"/>
        <v>#DIV/0!</v>
      </c>
      <c r="AP200" s="86" t="e">
        <f t="shared" si="265"/>
        <v>#DIV/0!</v>
      </c>
      <c r="AQ200" s="86" t="e">
        <f t="shared" si="265"/>
        <v>#DIV/0!</v>
      </c>
      <c r="AR200" s="86" t="e">
        <f t="shared" si="265"/>
        <v>#DIV/0!</v>
      </c>
      <c r="AS200" s="86" t="e">
        <f t="shared" si="265"/>
        <v>#DIV/0!</v>
      </c>
      <c r="BA200" s="224" t="str">
        <f>CONCATENATE(TEXT($E$20,"0"),"% confidence
limits")</f>
        <v>90% confidence
limits</v>
      </c>
      <c r="BB200" s="26" t="s">
        <v>17</v>
      </c>
      <c r="BC200" s="83">
        <f>SQRT(BC197*BC199^2/CHIINV((100-BC196)/100/2,BC197))</f>
        <v>0.263838436981467</v>
      </c>
      <c r="BD200" s="83">
        <f>SQRT(BD197*BD199^2/CHIINV((100-BD196)/100/2,BD197))</f>
        <v>0.4292195752150031</v>
      </c>
      <c r="BE200" s="83">
        <f>SQRT(BE197*BE199^2/CHIINV((100-BE196)/100/2,BE197))</f>
        <v>0.48095672043331456</v>
      </c>
      <c r="BF200" s="83" t="e">
        <f>SQRT(BF197*BF199^2/CHIINV((100-BF196)/100/2,BF197))</f>
        <v>#DIV/0!</v>
      </c>
      <c r="BN200" s="224" t="str">
        <f>CONCATENATE(TEXT($E$20,"0"),"% confidence
limits")</f>
        <v>90% confidence
limits</v>
      </c>
      <c r="BO200" s="26" t="s">
        <v>17</v>
      </c>
      <c r="BP200" s="83">
        <f>SQRT(BP197*BP199^2/CHIINV((100-BP196)/100/2,BP197))</f>
        <v>0.36876177269755667</v>
      </c>
      <c r="BQ200" s="83">
        <f>SQRT(BQ197*BQ199^2/CHIINV((100-BQ196)/100/2,BQ197))</f>
        <v>0.5618987209431081</v>
      </c>
      <c r="BR200" s="83">
        <f>SQRT(BR197*BR199^2/CHIINV((100-BR196)/100/2,BR197))</f>
        <v>0.5784352638976192</v>
      </c>
      <c r="BS200" s="83" t="e">
        <f>SQRT(BS197*BS199^2/CHIINV((100-BS196)/100/2,BS197))</f>
        <v>#DIV/0!</v>
      </c>
      <c r="CA200" s="224" t="str">
        <f>CONCATENATE(TEXT($E$20,"0"),"% confidence
limits")</f>
        <v>90% confidence
limits</v>
      </c>
      <c r="CB200" s="26" t="s">
        <v>17</v>
      </c>
      <c r="CC200" s="83">
        <f>SQRT(CC197*CC199^2/CHIINV((100-CC196)/100/2,CC197))</f>
        <v>0.36868824368576764</v>
      </c>
      <c r="CD200" s="83">
        <f>SQRT(CD197*CD199^2/CHIINV((100-CD196)/100/2,CD197))</f>
        <v>0.5652839734290347</v>
      </c>
      <c r="CE200" s="83">
        <f>SQRT(CE197*CE199^2/CHIINV((100-CE196)/100/2,CE197))</f>
        <v>0.5796601193088115</v>
      </c>
      <c r="CF200" s="83" t="e">
        <f>SQRT(CF197*CF199^2/CHIINV((100-CF196)/100/2,CF197))</f>
        <v>#DIV/0!</v>
      </c>
    </row>
    <row r="201" spans="34:84" ht="12.75" customHeight="1">
      <c r="AH201" s="240"/>
      <c r="AI201" s="50" t="s">
        <v>18</v>
      </c>
      <c r="AJ201" s="91">
        <f t="shared" si="263"/>
        <v>5.528462692651587</v>
      </c>
      <c r="AK201" s="91">
        <f t="shared" si="263"/>
        <v>8.324107510382433</v>
      </c>
      <c r="AL201" s="91">
        <f t="shared" si="263"/>
        <v>8.802795410973403</v>
      </c>
      <c r="AM201" s="91" t="e">
        <f t="shared" si="263"/>
        <v>#DIV/0!</v>
      </c>
      <c r="AN201" s="91" t="e">
        <f aca="true" t="shared" si="266" ref="AN201:AS201">100*EXP(AN216/100)-100</f>
        <v>#DIV/0!</v>
      </c>
      <c r="AO201" s="91" t="e">
        <f t="shared" si="266"/>
        <v>#DIV/0!</v>
      </c>
      <c r="AP201" s="91" t="e">
        <f t="shared" si="266"/>
        <v>#DIV/0!</v>
      </c>
      <c r="AQ201" s="91" t="e">
        <f t="shared" si="266"/>
        <v>#DIV/0!</v>
      </c>
      <c r="AR201" s="91" t="e">
        <f t="shared" si="266"/>
        <v>#DIV/0!</v>
      </c>
      <c r="AS201" s="91" t="e">
        <f t="shared" si="266"/>
        <v>#DIV/0!</v>
      </c>
      <c r="BA201" s="225"/>
      <c r="BB201" s="15" t="s">
        <v>18</v>
      </c>
      <c r="BC201" s="84">
        <f>SQRT(BC197*BC199^2/CHIINV(1-(100-BC196)/100/2,BC197))</f>
        <v>0.45541668044290684</v>
      </c>
      <c r="BD201" s="84">
        <f>SQRT(BD197*BD199^2/CHIINV(1-(100-BD196)/100/2,BD197))</f>
        <v>0.7525834301385219</v>
      </c>
      <c r="BE201" s="84">
        <f>SQRT(BE197*BE199^2/CHIINV(1-(100-BE196)/100/2,BE197))</f>
        <v>0.8432981143289336</v>
      </c>
      <c r="BF201" s="84" t="e">
        <f>SQRT(BF197*BF199^2/CHIINV(1-(100-BF196)/100/2,BF197))</f>
        <v>#DIV/0!</v>
      </c>
      <c r="BN201" s="225"/>
      <c r="BO201" s="15" t="s">
        <v>18</v>
      </c>
      <c r="BP201" s="84">
        <f>SQRT(BP197*BP199^2/CHIINV(1-(100-BP196)/100/2,BP197))</f>
        <v>0.6365269000132827</v>
      </c>
      <c r="BQ201" s="84">
        <f>SQRT(BQ197*BQ199^2/CHIINV(1-(100-BQ196)/100/2,BQ197))</f>
        <v>0.9852198995956489</v>
      </c>
      <c r="BR201" s="84">
        <f>SQRT(BR197*BR199^2/CHIINV(1-(100-BR196)/100/2,BR197))</f>
        <v>1.0142146820752345</v>
      </c>
      <c r="BS201" s="84" t="e">
        <f>SQRT(BS197*BS199^2/CHIINV(1-(100-BS196)/100/2,BS197))</f>
        <v>#DIV/0!</v>
      </c>
      <c r="CA201" s="225"/>
      <c r="CB201" s="15" t="s">
        <v>18</v>
      </c>
      <c r="CC201" s="84">
        <f>SQRT(CC197*CC199^2/CHIINV(1-(100-CC196)/100/2,CC197))</f>
        <v>0.6363999801495649</v>
      </c>
      <c r="CD201" s="84">
        <f>SQRT(CD197*CD199^2/CHIINV(1-(100-CD196)/100/2,CD197))</f>
        <v>0.9911555210697334</v>
      </c>
      <c r="CE201" s="84">
        <f>SQRT(CE197*CE199^2/CHIINV(1-(100-CE196)/100/2,CE197))</f>
        <v>1.0163623145226057</v>
      </c>
      <c r="CF201" s="84" t="e">
        <f>SQRT(CF197*CF199^2/CHIINV(1-(100-CF196)/100/2,CF197))</f>
        <v>#DIV/0!</v>
      </c>
    </row>
    <row r="202" spans="34:84" ht="12.75" customHeight="1">
      <c r="AH202" s="180"/>
      <c r="AI202" s="16" t="s">
        <v>104</v>
      </c>
      <c r="AJ202" s="82">
        <f>SQRT(AJ201/AJ200)</f>
        <v>1.3213276963374343</v>
      </c>
      <c r="AK202" s="82">
        <f>SQRT(AK201/AK200)</f>
        <v>1.3356931328188961</v>
      </c>
      <c r="AL202" s="82">
        <f>SQRT(AL201/AL200)</f>
        <v>1.336339525809169</v>
      </c>
      <c r="AM202" s="82" t="e">
        <f>SQRT(AM201/AM200)</f>
        <v>#DIV/0!</v>
      </c>
      <c r="AN202" s="82" t="e">
        <f aca="true" t="shared" si="267" ref="AN202:AS202">SQRT(AN201/AN200)</f>
        <v>#DIV/0!</v>
      </c>
      <c r="AO202" s="82" t="e">
        <f t="shared" si="267"/>
        <v>#DIV/0!</v>
      </c>
      <c r="AP202" s="82" t="e">
        <f t="shared" si="267"/>
        <v>#DIV/0!</v>
      </c>
      <c r="AQ202" s="82" t="e">
        <f t="shared" si="267"/>
        <v>#DIV/0!</v>
      </c>
      <c r="AR202" s="82" t="e">
        <f t="shared" si="267"/>
        <v>#DIV/0!</v>
      </c>
      <c r="AS202" s="82" t="e">
        <f t="shared" si="267"/>
        <v>#DIV/0!</v>
      </c>
      <c r="BA202" s="226"/>
      <c r="BB202" s="16" t="s">
        <v>40</v>
      </c>
      <c r="BC202" s="82">
        <f>SQRT(BC201/BC200)</f>
        <v>1.31381868462945</v>
      </c>
      <c r="BD202" s="82">
        <f>SQRT(BD201/BD200)</f>
        <v>1.324151161591075</v>
      </c>
      <c r="BE202" s="82">
        <f>SQRT(BE201/BE200)</f>
        <v>1.324151161591075</v>
      </c>
      <c r="BF202" s="82" t="e">
        <f>SQRT(BF201/BF200)</f>
        <v>#DIV/0!</v>
      </c>
      <c r="BN202" s="226"/>
      <c r="BO202" s="16" t="s">
        <v>40</v>
      </c>
      <c r="BP202" s="82">
        <f>SQRT(BP201/BP200)</f>
        <v>1.31381868462945</v>
      </c>
      <c r="BQ202" s="82">
        <f>SQRT(BQ201/BQ200)</f>
        <v>1.324151161591075</v>
      </c>
      <c r="BR202" s="82">
        <f>SQRT(BR201/BR200)</f>
        <v>1.3241511615910753</v>
      </c>
      <c r="BS202" s="82" t="e">
        <f>SQRT(BS201/BS200)</f>
        <v>#DIV/0!</v>
      </c>
      <c r="CA202" s="226"/>
      <c r="CB202" s="16" t="s">
        <v>40</v>
      </c>
      <c r="CC202" s="82">
        <f>SQRT(CC201/CC200)</f>
        <v>1.31381868462945</v>
      </c>
      <c r="CD202" s="82">
        <f>SQRT(CD201/CD200)</f>
        <v>1.324151161591075</v>
      </c>
      <c r="CE202" s="82">
        <f>SQRT(CE201/CE200)</f>
        <v>1.324151161591075</v>
      </c>
      <c r="CF202" s="82" t="e">
        <f>SQRT(CF201/CF200)</f>
        <v>#DIV/0!</v>
      </c>
    </row>
    <row r="203" spans="34:84" ht="12.75" customHeight="1">
      <c r="AH203" s="216" t="s">
        <v>105</v>
      </c>
      <c r="AI203" s="217"/>
      <c r="AJ203" s="217"/>
      <c r="AK203" s="217"/>
      <c r="AL203" s="217"/>
      <c r="AM203" s="218"/>
      <c r="AN203" s="218"/>
      <c r="AO203" s="218"/>
      <c r="AP203" s="218"/>
      <c r="AQ203" s="218"/>
      <c r="AR203" s="218"/>
      <c r="AS203" s="218"/>
      <c r="BA203" s="216" t="s">
        <v>107</v>
      </c>
      <c r="BB203" s="217"/>
      <c r="BC203" s="217"/>
      <c r="BD203" s="217"/>
      <c r="BE203" s="217"/>
      <c r="BF203" s="218"/>
      <c r="BN203" s="216" t="s">
        <v>107</v>
      </c>
      <c r="BO203" s="217"/>
      <c r="BP203" s="217"/>
      <c r="BQ203" s="217"/>
      <c r="BR203" s="217"/>
      <c r="BS203" s="218"/>
      <c r="CA203" s="216" t="s">
        <v>107</v>
      </c>
      <c r="CB203" s="217"/>
      <c r="CC203" s="217"/>
      <c r="CD203" s="217"/>
      <c r="CE203" s="217"/>
      <c r="CF203" s="218"/>
    </row>
    <row r="204" spans="34:84" ht="12.75" customHeight="1">
      <c r="AH204" s="25"/>
      <c r="AI204" s="34" t="s">
        <v>106</v>
      </c>
      <c r="AJ204" s="173">
        <f aca="true" t="shared" si="268" ref="AJ204:AM206">EXP(AJ214/100)</f>
        <v>1.0400470736335985</v>
      </c>
      <c r="AK204" s="173">
        <f t="shared" si="268"/>
        <v>1.0594521217306636</v>
      </c>
      <c r="AL204" s="173">
        <f t="shared" si="268"/>
        <v>1.0628315987090204</v>
      </c>
      <c r="AM204" s="173" t="e">
        <f t="shared" si="268"/>
        <v>#DIV/0!</v>
      </c>
      <c r="AN204" s="173" t="e">
        <f aca="true" t="shared" si="269" ref="AN204:AS204">EXP(AN214/100)</f>
        <v>#DIV/0!</v>
      </c>
      <c r="AO204" s="173" t="e">
        <f t="shared" si="269"/>
        <v>#DIV/0!</v>
      </c>
      <c r="AP204" s="173" t="e">
        <f t="shared" si="269"/>
        <v>#DIV/0!</v>
      </c>
      <c r="AQ204" s="173" t="e">
        <f t="shared" si="269"/>
        <v>#DIV/0!</v>
      </c>
      <c r="AR204" s="173" t="e">
        <f t="shared" si="269"/>
        <v>#DIV/0!</v>
      </c>
      <c r="AS204" s="173" t="e">
        <f t="shared" si="269"/>
        <v>#DIV/0!</v>
      </c>
      <c r="BA204" s="25"/>
      <c r="BB204" s="34" t="s">
        <v>108</v>
      </c>
      <c r="BC204" s="186">
        <f>BC209/BC155</f>
        <v>0.23529581202841415</v>
      </c>
      <c r="BD204" s="186">
        <f>BD209/BD155</f>
        <v>0.33179199389757447</v>
      </c>
      <c r="BE204" s="186">
        <f>BE209/BE155</f>
        <v>0.3668882836495782</v>
      </c>
      <c r="BF204" s="186" t="e">
        <f>BF209/BF155</f>
        <v>#DIV/0!</v>
      </c>
      <c r="BN204" s="25"/>
      <c r="BO204" s="34" t="s">
        <v>108</v>
      </c>
      <c r="BP204" s="186">
        <f>BP209/BP155</f>
        <v>0.21442044966049148</v>
      </c>
      <c r="BQ204" s="186">
        <f>BQ209/BQ155</f>
        <v>0.3285037331789094</v>
      </c>
      <c r="BR204" s="186">
        <f>BR209/BR155</f>
        <v>0.33817151830095543</v>
      </c>
      <c r="BS204" s="186" t="e">
        <f>BS209/BS155</f>
        <v>#DIV/0!</v>
      </c>
      <c r="CA204" s="25"/>
      <c r="CB204" s="34" t="s">
        <v>108</v>
      </c>
      <c r="CC204" s="186">
        <f>CC209/CC155</f>
        <v>0.2144585772732827</v>
      </c>
      <c r="CD204" s="186">
        <f>CD209/CD155</f>
        <v>0.33062299707638143</v>
      </c>
      <c r="CE204" s="186">
        <f>CE209/CE155</f>
        <v>0.3390327190939236</v>
      </c>
      <c r="CF204" s="186" t="e">
        <f>CF209/CF155</f>
        <v>#DIV/0!</v>
      </c>
    </row>
    <row r="205" spans="34:84" ht="12.75" customHeight="1">
      <c r="AH205" s="224" t="str">
        <f>CONCATENATE(TEXT($E$20,"0"),"% confidence
limits")</f>
        <v>90% confidence
limits</v>
      </c>
      <c r="AI205" s="50" t="s">
        <v>17</v>
      </c>
      <c r="AJ205" s="89">
        <f t="shared" si="268"/>
        <v>1.0316652780997222</v>
      </c>
      <c r="AK205" s="89">
        <f t="shared" si="268"/>
        <v>1.046657804003677</v>
      </c>
      <c r="AL205" s="89">
        <f t="shared" si="268"/>
        <v>1.0492931963546603</v>
      </c>
      <c r="AM205" s="89" t="e">
        <f t="shared" si="268"/>
        <v>#DIV/0!</v>
      </c>
      <c r="AN205" s="89" t="e">
        <f aca="true" t="shared" si="270" ref="AN205:AS205">EXP(AN215/100)</f>
        <v>#DIV/0!</v>
      </c>
      <c r="AO205" s="89" t="e">
        <f t="shared" si="270"/>
        <v>#DIV/0!</v>
      </c>
      <c r="AP205" s="89" t="e">
        <f t="shared" si="270"/>
        <v>#DIV/0!</v>
      </c>
      <c r="AQ205" s="89" t="e">
        <f t="shared" si="270"/>
        <v>#DIV/0!</v>
      </c>
      <c r="AR205" s="89" t="e">
        <f t="shared" si="270"/>
        <v>#DIV/0!</v>
      </c>
      <c r="AS205" s="89" t="e">
        <f t="shared" si="270"/>
        <v>#DIV/0!</v>
      </c>
      <c r="BA205" s="224" t="str">
        <f>CONCATENATE(TEXT($E$20,"0"),"% confidence
limits")</f>
        <v>90% confidence
limits</v>
      </c>
      <c r="BB205" s="26" t="s">
        <v>17</v>
      </c>
      <c r="BC205" s="83">
        <f>SQRT(BC197*BC204^2/CHIINV((100-BC196)/100/2,BC197))</f>
        <v>0.18680742010657908</v>
      </c>
      <c r="BD205" s="83">
        <f>SQRT(BD197*BD204^2/CHIINV((100-BD196)/100/2,BD197))</f>
        <v>0.2619894904784531</v>
      </c>
      <c r="BE205" s="83">
        <f>SQRT(BE197*BE204^2/CHIINV((100-BE196)/100/2,BE197))</f>
        <v>0.28970221181870975</v>
      </c>
      <c r="BF205" s="83" t="e">
        <f>SQRT(BF197*BF204^2/CHIINV((100-BF196)/100/2,BF197))</f>
        <v>#DIV/0!</v>
      </c>
      <c r="BN205" s="224" t="str">
        <f>CONCATENATE(TEXT($E$20,"0"),"% confidence
limits")</f>
        <v>90% confidence
limits</v>
      </c>
      <c r="BO205" s="26" t="s">
        <v>17</v>
      </c>
      <c r="BP205" s="83">
        <f>SQRT(BP197*BP204^2/CHIINV((100-BP196)/100/2,BP197))</f>
        <v>0.17023393095637407</v>
      </c>
      <c r="BQ205" s="83">
        <f>SQRT(BQ197*BQ204^2/CHIINV((100-BQ196)/100/2,BQ197))</f>
        <v>0.2593930150779366</v>
      </c>
      <c r="BR205" s="83">
        <f>SQRT(BR197*BR204^2/CHIINV((100-BR196)/100/2,BR197))</f>
        <v>0.26702688854313517</v>
      </c>
      <c r="BS205" s="83" t="e">
        <f>SQRT(BS197*BS204^2/CHIINV((100-BS196)/100/2,BS197))</f>
        <v>#DIV/0!</v>
      </c>
      <c r="CA205" s="224" t="str">
        <f>CONCATENATE(TEXT($E$20,"0"),"% confidence
limits")</f>
        <v>90% confidence
limits</v>
      </c>
      <c r="CB205" s="26" t="s">
        <v>17</v>
      </c>
      <c r="CC205" s="83">
        <f>SQRT(CC197*CC204^2/CHIINV((100-CC196)/100/2,CC197))</f>
        <v>0.17026420145255908</v>
      </c>
      <c r="CD205" s="83">
        <f>SQRT(CD197*CD204^2/CHIINV((100-CD196)/100/2,CD197))</f>
        <v>0.2610664275740184</v>
      </c>
      <c r="CE205" s="83">
        <f>SQRT(CE197*CE204^2/CHIINV((100-CE196)/100/2,CE197))</f>
        <v>0.267706909644003</v>
      </c>
      <c r="CF205" s="83" t="e">
        <f>SQRT(CF197*CF204^2/CHIINV((100-CF196)/100/2,CF197))</f>
        <v>#DIV/0!</v>
      </c>
    </row>
    <row r="206" spans="34:84" ht="12.75" customHeight="1">
      <c r="AH206" s="225"/>
      <c r="AI206" s="50" t="s">
        <v>18</v>
      </c>
      <c r="AJ206" s="90">
        <f t="shared" si="268"/>
        <v>1.055284626926516</v>
      </c>
      <c r="AK206" s="90">
        <f t="shared" si="268"/>
        <v>1.0832410751038244</v>
      </c>
      <c r="AL206" s="90">
        <f t="shared" si="268"/>
        <v>1.088027954109734</v>
      </c>
      <c r="AM206" s="90" t="e">
        <f t="shared" si="268"/>
        <v>#DIV/0!</v>
      </c>
      <c r="AN206" s="90" t="e">
        <f aca="true" t="shared" si="271" ref="AN206:AS206">EXP(AN216/100)</f>
        <v>#DIV/0!</v>
      </c>
      <c r="AO206" s="90" t="e">
        <f t="shared" si="271"/>
        <v>#DIV/0!</v>
      </c>
      <c r="AP206" s="90" t="e">
        <f t="shared" si="271"/>
        <v>#DIV/0!</v>
      </c>
      <c r="AQ206" s="90" t="e">
        <f t="shared" si="271"/>
        <v>#DIV/0!</v>
      </c>
      <c r="AR206" s="90" t="e">
        <f t="shared" si="271"/>
        <v>#DIV/0!</v>
      </c>
      <c r="AS206" s="90" t="e">
        <f t="shared" si="271"/>
        <v>#DIV/0!</v>
      </c>
      <c r="BA206" s="225"/>
      <c r="BB206" s="15" t="s">
        <v>18</v>
      </c>
      <c r="BC206" s="84">
        <f>SQRT(BC197*BC204^2/CHIINV(1-(100-BC196)/100/2,BC197))</f>
        <v>0.3224519373309424</v>
      </c>
      <c r="BD206" s="84">
        <f>SQRT(BD197*BD204^2/CHIINV(1-(100-BD196)/100/2,BD197))</f>
        <v>0.4593661631246728</v>
      </c>
      <c r="BE206" s="84">
        <f>SQRT(BE197*BE204^2/CHIINV(1-(100-BE196)/100/2,BE197))</f>
        <v>0.507956991896348</v>
      </c>
      <c r="BF206" s="84" t="e">
        <f>SQRT(BF197*BF204^2/CHIINV(1-(100-BF196)/100/2,BF197))</f>
        <v>#DIV/0!</v>
      </c>
      <c r="BN206" s="225"/>
      <c r="BO206" s="15" t="s">
        <v>18</v>
      </c>
      <c r="BP206" s="84">
        <f>SQRT(BP197*BP204^2/CHIINV(1-(100-BP196)/100/2,BP197))</f>
        <v>0.2938441139277394</v>
      </c>
      <c r="BQ206" s="84">
        <f>SQRT(BQ197*BQ204^2/CHIINV(1-(100-BQ196)/100/2,BQ197))</f>
        <v>0.45481356469713796</v>
      </c>
      <c r="BR206" s="84">
        <f>SQRT(BR197*BR204^2/CHIINV(1-(100-BR196)/100/2,BR197))</f>
        <v>0.4681986174986202</v>
      </c>
      <c r="BS206" s="84" t="e">
        <f>SQRT(BS197*BS204^2/CHIINV(1-(100-BS196)/100/2,BS197))</f>
        <v>#DIV/0!</v>
      </c>
      <c r="CA206" s="225"/>
      <c r="CB206" s="15" t="s">
        <v>18</v>
      </c>
      <c r="CC206" s="84">
        <f>SQRT(CC197*CC204^2/CHIINV(1-(100-CC196)/100/2,CC197))</f>
        <v>0.2938963644225712</v>
      </c>
      <c r="CD206" s="84">
        <f>SQRT(CD197*CD204^2/CHIINV(1-(100-CD196)/100/2,CD197))</f>
        <v>0.45774768650578807</v>
      </c>
      <c r="CE206" s="84">
        <f>SQRT(CE197*CE204^2/CHIINV(1-(100-CE196)/100/2,CE197))</f>
        <v>0.46939095037952694</v>
      </c>
      <c r="CF206" s="84" t="e">
        <f>SQRT(CF197*CF204^2/CHIINV(1-(100-CF196)/100/2,CF197))</f>
        <v>#DIV/0!</v>
      </c>
    </row>
    <row r="207" spans="34:84" ht="15">
      <c r="AH207" s="226"/>
      <c r="AI207" s="16" t="s">
        <v>40</v>
      </c>
      <c r="AJ207" s="173">
        <f>SQRT(AJ206/AJ205)</f>
        <v>1.011382416077813</v>
      </c>
      <c r="AK207" s="173">
        <f>SQRT(AK206/AK205)</f>
        <v>1.0173261354164371</v>
      </c>
      <c r="AL207" s="173">
        <f>SQRT(AL206/AL205)</f>
        <v>1.0182902801959413</v>
      </c>
      <c r="AM207" s="173" t="e">
        <f>SQRT(AM206/AM205)</f>
        <v>#DIV/0!</v>
      </c>
      <c r="AN207" s="173" t="e">
        <f aca="true" t="shared" si="272" ref="AN207:AS207">SQRT(AN206/AN205)</f>
        <v>#DIV/0!</v>
      </c>
      <c r="AO207" s="173" t="e">
        <f t="shared" si="272"/>
        <v>#DIV/0!</v>
      </c>
      <c r="AP207" s="173" t="e">
        <f t="shared" si="272"/>
        <v>#DIV/0!</v>
      </c>
      <c r="AQ207" s="173" t="e">
        <f t="shared" si="272"/>
        <v>#DIV/0!</v>
      </c>
      <c r="AR207" s="173" t="e">
        <f t="shared" si="272"/>
        <v>#DIV/0!</v>
      </c>
      <c r="AS207" s="173" t="e">
        <f t="shared" si="272"/>
        <v>#DIV/0!</v>
      </c>
      <c r="BA207" s="226"/>
      <c r="BB207" s="16" t="s">
        <v>40</v>
      </c>
      <c r="BC207" s="82">
        <f>SQRT(BC206/BC205)</f>
        <v>1.3138186846294502</v>
      </c>
      <c r="BD207" s="82">
        <f>SQRT(BD206/BD205)</f>
        <v>1.324151161591075</v>
      </c>
      <c r="BE207" s="82">
        <f>SQRT(BE206/BE205)</f>
        <v>1.324151161591075</v>
      </c>
      <c r="BF207" s="82" t="e">
        <f>SQRT(BF206/BF205)</f>
        <v>#DIV/0!</v>
      </c>
      <c r="BN207" s="226"/>
      <c r="BO207" s="16" t="s">
        <v>40</v>
      </c>
      <c r="BP207" s="82">
        <f>SQRT(BP206/BP205)</f>
        <v>1.31381868462945</v>
      </c>
      <c r="BQ207" s="82">
        <f>SQRT(BQ206/BQ205)</f>
        <v>1.324151161591075</v>
      </c>
      <c r="BR207" s="82">
        <f>SQRT(BR206/BR205)</f>
        <v>1.324151161591075</v>
      </c>
      <c r="BS207" s="82" t="e">
        <f>SQRT(BS206/BS205)</f>
        <v>#DIV/0!</v>
      </c>
      <c r="CA207" s="226"/>
      <c r="CB207" s="16" t="s">
        <v>40</v>
      </c>
      <c r="CC207" s="82">
        <f>SQRT(CC206/CC205)</f>
        <v>1.31381868462945</v>
      </c>
      <c r="CD207" s="82">
        <f>SQRT(CD206/CD205)</f>
        <v>1.324151161591075</v>
      </c>
      <c r="CE207" s="82">
        <f>SQRT(CE206/CE205)</f>
        <v>1.324151161591075</v>
      </c>
      <c r="CF207" s="82" t="e">
        <f>SQRT(CF206/CF205)</f>
        <v>#DIV/0!</v>
      </c>
    </row>
    <row r="208" spans="34:84" ht="12.75">
      <c r="AH208" s="216" t="s">
        <v>107</v>
      </c>
      <c r="AI208" s="217"/>
      <c r="AJ208" s="217"/>
      <c r="AK208" s="217"/>
      <c r="AL208" s="217"/>
      <c r="AM208" s="218"/>
      <c r="AN208" s="218"/>
      <c r="AO208" s="218"/>
      <c r="AP208" s="218"/>
      <c r="AQ208" s="218"/>
      <c r="AR208" s="218"/>
      <c r="AS208" s="218"/>
      <c r="BA208" s="216" t="s">
        <v>112</v>
      </c>
      <c r="BB208" s="217"/>
      <c r="BC208" s="217"/>
      <c r="BD208" s="217"/>
      <c r="BE208" s="217"/>
      <c r="BF208" s="218"/>
      <c r="BN208" s="216" t="s">
        <v>113</v>
      </c>
      <c r="BO208" s="217"/>
      <c r="BP208" s="217"/>
      <c r="BQ208" s="217"/>
      <c r="BR208" s="217"/>
      <c r="BS208" s="218"/>
      <c r="CA208" s="216" t="s">
        <v>114</v>
      </c>
      <c r="CB208" s="217"/>
      <c r="CC208" s="217"/>
      <c r="CD208" s="217"/>
      <c r="CE208" s="217"/>
      <c r="CF208" s="218"/>
    </row>
    <row r="209" spans="34:84" ht="12.75">
      <c r="AH209" s="25"/>
      <c r="AI209" s="34" t="s">
        <v>108</v>
      </c>
      <c r="AJ209" s="186">
        <f>AJ214/AJ155</f>
        <v>0.21386679129714536</v>
      </c>
      <c r="AK209" s="186">
        <f>AK214/AK155</f>
        <v>0.3145526177663575</v>
      </c>
      <c r="AL209" s="186">
        <f>AL214/AL155</f>
        <v>0.3318987789490999</v>
      </c>
      <c r="AM209" s="186" t="e">
        <f>AM214/AM155</f>
        <v>#DIV/0!</v>
      </c>
      <c r="AN209" s="186" t="e">
        <f aca="true" t="shared" si="273" ref="AN209:AS209">AN214/AN155</f>
        <v>#DIV/0!</v>
      </c>
      <c r="AO209" s="186" t="e">
        <f t="shared" si="273"/>
        <v>#DIV/0!</v>
      </c>
      <c r="AP209" s="186" t="e">
        <f t="shared" si="273"/>
        <v>#DIV/0!</v>
      </c>
      <c r="AQ209" s="186" t="e">
        <f t="shared" si="273"/>
        <v>#DIV/0!</v>
      </c>
      <c r="AR209" s="186" t="e">
        <f t="shared" si="273"/>
        <v>#DIV/0!</v>
      </c>
      <c r="AS209" s="186" t="e">
        <f t="shared" si="273"/>
        <v>#DIV/0!</v>
      </c>
      <c r="BA209" s="25"/>
      <c r="BB209" s="34" t="s">
        <v>42</v>
      </c>
      <c r="BC209" s="182">
        <f>BC45/SQRT(2)</f>
        <v>6.872771862097183</v>
      </c>
      <c r="BD209" s="182">
        <f>BD45/SQRT(2)</f>
        <v>9.691335600367587</v>
      </c>
      <c r="BE209" s="182">
        <f>BE45/SQRT(2)</f>
        <v>10.716465587136977</v>
      </c>
      <c r="BF209" s="182" t="e">
        <f>BF45/SQRT(2)</f>
        <v>#DIV/0!</v>
      </c>
      <c r="BN209" s="25"/>
      <c r="BO209" s="34" t="s">
        <v>42</v>
      </c>
      <c r="BP209" s="187">
        <f>BP45/SQRT(2)</f>
        <v>0.06697235395353698</v>
      </c>
      <c r="BQ209" s="187">
        <f>BQ45/SQRT(2)</f>
        <v>0.10260527075823019</v>
      </c>
      <c r="BR209" s="187">
        <f>BR45/SQRT(2)</f>
        <v>0.10562491896886307</v>
      </c>
      <c r="BS209" s="182" t="e">
        <f>BS45/SQRT(2)</f>
        <v>#DIV/0!</v>
      </c>
      <c r="CA209" s="25"/>
      <c r="CB209" s="34" t="s">
        <v>42</v>
      </c>
      <c r="CC209" s="190">
        <f>CC45/SQRT(2)</f>
        <v>0.007135800573000888</v>
      </c>
      <c r="CD209" s="190">
        <f>CD45/SQRT(2)</f>
        <v>0.011001004492249939</v>
      </c>
      <c r="CE209" s="190">
        <f>CE45/SQRT(2)</f>
        <v>0.01128082589158285</v>
      </c>
      <c r="CF209" s="182" t="e">
        <f>CF45/SQRT(2)</f>
        <v>#DIV/0!</v>
      </c>
    </row>
    <row r="210" spans="34:84" ht="12.75" customHeight="1">
      <c r="AH210" s="224" t="str">
        <f>CONCATENATE(TEXT($E$20,"0"),"% confidence
limits")</f>
        <v>90% confidence
limits</v>
      </c>
      <c r="AI210" s="26" t="s">
        <v>17</v>
      </c>
      <c r="AJ210" s="83">
        <f>SQRT(AJ197*AJ209^2/CHIINV((100-AJ196)/100/2,AJ197))</f>
        <v>0.16979436728719738</v>
      </c>
      <c r="AK210" s="83">
        <f>SQRT(AK197*AK209^2/CHIINV((100-AK196)/100/2,AK197))</f>
        <v>0.2483769396880377</v>
      </c>
      <c r="AL210" s="83">
        <f>SQRT(AL197*AL209^2/CHIINV((100-AL196)/100/2,AL197))</f>
        <v>0.2620738100574497</v>
      </c>
      <c r="AM210" s="83" t="e">
        <f>SQRT(AM197*AM209^2/CHIINV((100-AM196)/100/2,AM197))</f>
        <v>#DIV/0!</v>
      </c>
      <c r="AN210" s="83" t="e">
        <f aca="true" t="shared" si="274" ref="AN210:AS210">SQRT(AN197*AN209^2/CHIINV((100-AN196)/100/2,AN197))</f>
        <v>#DIV/0!</v>
      </c>
      <c r="AO210" s="83" t="e">
        <f t="shared" si="274"/>
        <v>#DIV/0!</v>
      </c>
      <c r="AP210" s="83" t="e">
        <f t="shared" si="274"/>
        <v>#DIV/0!</v>
      </c>
      <c r="AQ210" s="83" t="e">
        <f t="shared" si="274"/>
        <v>#DIV/0!</v>
      </c>
      <c r="AR210" s="83" t="e">
        <f t="shared" si="274"/>
        <v>#DIV/0!</v>
      </c>
      <c r="AS210" s="83" t="e">
        <f t="shared" si="274"/>
        <v>#DIV/0!</v>
      </c>
      <c r="BA210" s="224" t="str">
        <f>CONCATENATE(TEXT($E$20,"0"),"% confidence
limits")</f>
        <v>90% confidence
limits</v>
      </c>
      <c r="BB210" s="26" t="s">
        <v>17</v>
      </c>
      <c r="BC210" s="183">
        <f>SQRT(BC197*BC209^2/CHIINV((100-BC196)/100/2,BC197))</f>
        <v>5.456471024585951</v>
      </c>
      <c r="BD210" s="183">
        <f>SQRT(BD197*BD209^2/CHIINV((100-BD196)/100/2,BD197))</f>
        <v>7.652469386527169</v>
      </c>
      <c r="BE210" s="183">
        <f>SQRT(BE197*BE209^2/CHIINV((100-BE196)/100/2,BE197))</f>
        <v>8.461932206147841</v>
      </c>
      <c r="BF210" s="183" t="e">
        <f>SQRT(BF197*BF209^2/CHIINV((100-BF196)/100/2,BF197))</f>
        <v>#DIV/0!</v>
      </c>
      <c r="BN210" s="224" t="str">
        <f>CONCATENATE(TEXT($E$20,"0"),"% confidence
limits")</f>
        <v>90% confidence
limits</v>
      </c>
      <c r="BO210" s="26" t="s">
        <v>17</v>
      </c>
      <c r="BP210" s="188">
        <f>SQRT(BP197*BP209^2/CHIINV((100-BP196)/100/2,BP197))</f>
        <v>0.05317108091585619</v>
      </c>
      <c r="BQ210" s="188">
        <f>SQRT(BQ197*BQ209^2/CHIINV((100-BQ196)/100/2,BQ197))</f>
        <v>0.08101914181404535</v>
      </c>
      <c r="BR210" s="188">
        <f>SQRT(BR197*BR209^2/CHIINV((100-BR196)/100/2,BR197))</f>
        <v>0.0834035154899578</v>
      </c>
      <c r="BS210" s="183" t="e">
        <f>SQRT(BS197*BS209^2/CHIINV((100-BS196)/100/2,BS197))</f>
        <v>#DIV/0!</v>
      </c>
      <c r="CA210" s="224" t="str">
        <f>CONCATENATE(TEXT($E$20,"0"),"% confidence
limits")</f>
        <v>90% confidence
limits</v>
      </c>
      <c r="CB210" s="26" t="s">
        <v>17</v>
      </c>
      <c r="CC210" s="191">
        <f>SQRT(CC197*CC209^2/CHIINV((100-CC196)/100/2,CC197))</f>
        <v>0.005665296309125851</v>
      </c>
      <c r="CD210" s="191">
        <f>SQRT(CD197*CD209^2/CHIINV((100-CD196)/100/2,CD197))</f>
        <v>0.008686609727435032</v>
      </c>
      <c r="CE210" s="191">
        <f>SQRT(CE197*CE209^2/CHIINV((100-CE196)/100/2,CE197))</f>
        <v>0.008907562213283225</v>
      </c>
      <c r="CF210" s="183" t="e">
        <f>SQRT(CF197*CF209^2/CHIINV((100-CF196)/100/2,CF197))</f>
        <v>#DIV/0!</v>
      </c>
    </row>
    <row r="211" spans="34:84" ht="24">
      <c r="AH211" s="225"/>
      <c r="AI211" s="15" t="s">
        <v>18</v>
      </c>
      <c r="AJ211" s="84">
        <f>SQRT(AJ197*AJ209^2/CHIINV(1-(100-AJ196)/100/2,AJ197))</f>
        <v>0.2930853744910219</v>
      </c>
      <c r="AK211" s="84">
        <f>SQRT(AK197*AK209^2/CHIINV(1-(100-AK196)/100/2,AK197))</f>
        <v>0.4354982392033232</v>
      </c>
      <c r="AL211" s="84">
        <f>SQRT(AL197*AL209^2/CHIINV(1-(100-AL196)/100/2,AL197))</f>
        <v>0.45951400707600537</v>
      </c>
      <c r="AM211" s="84" t="e">
        <f>SQRT(AM197*AM209^2/CHIINV(1-(100-AM196)/100/2,AM197))</f>
        <v>#DIV/0!</v>
      </c>
      <c r="AN211" s="84" t="e">
        <f aca="true" t="shared" si="275" ref="AN211:AS211">SQRT(AN197*AN209^2/CHIINV(1-(100-AN196)/100/2,AN197))</f>
        <v>#DIV/0!</v>
      </c>
      <c r="AO211" s="84" t="e">
        <f t="shared" si="275"/>
        <v>#DIV/0!</v>
      </c>
      <c r="AP211" s="84" t="e">
        <f t="shared" si="275"/>
        <v>#DIV/0!</v>
      </c>
      <c r="AQ211" s="84" t="e">
        <f t="shared" si="275"/>
        <v>#DIV/0!</v>
      </c>
      <c r="AR211" s="84" t="e">
        <f t="shared" si="275"/>
        <v>#DIV/0!</v>
      </c>
      <c r="AS211" s="84" t="e">
        <f t="shared" si="275"/>
        <v>#DIV/0!</v>
      </c>
      <c r="BA211" s="225"/>
      <c r="BB211" s="15" t="s">
        <v>18</v>
      </c>
      <c r="BC211" s="184">
        <f>SQRT(BC197*BC209^2/CHIINV(1-(100-BC196)/100/2,BC197))</f>
        <v>9.418521233600222</v>
      </c>
      <c r="BD211" s="184">
        <f>SQRT(BD197*BD209^2/CHIINV(1-(100-BD196)/100/2,BD197))</f>
        <v>13.417658449193071</v>
      </c>
      <c r="BE211" s="184">
        <f>SQRT(BE197*BE209^2/CHIINV(1-(100-BE196)/100/2,BE197))</f>
        <v>14.836951371829635</v>
      </c>
      <c r="BF211" s="184" t="e">
        <f>SQRT(BF197*BF209^2/CHIINV(1-(100-BF196)/100/2,BF197))</f>
        <v>#DIV/0!</v>
      </c>
      <c r="BN211" s="225"/>
      <c r="BO211" s="15" t="s">
        <v>18</v>
      </c>
      <c r="BP211" s="189">
        <f>SQRT(BP197*BP209^2/CHIINV(1-(100-BP196)/100/2,BP197))</f>
        <v>0.09177964152342737</v>
      </c>
      <c r="BQ211" s="189">
        <f>SQRT(BQ197*BQ209^2/CHIINV(1-(100-BQ196)/100/2,BQ197))</f>
        <v>0.14205704300124453</v>
      </c>
      <c r="BR211" s="189">
        <f>SQRT(BR197*BR209^2/CHIINV(1-(100-BR196)/100/2,BR197))</f>
        <v>0.14623774729193612</v>
      </c>
      <c r="BS211" s="184" t="e">
        <f>SQRT(BS197*BS209^2/CHIINV(1-(100-BS196)/100/2,BS197))</f>
        <v>#DIV/0!</v>
      </c>
      <c r="CA211" s="225"/>
      <c r="CB211" s="15" t="s">
        <v>18</v>
      </c>
      <c r="CC211" s="192">
        <f>SQRT(CC197*CC209^2/CHIINV(1-(100-CC196)/100/2,CC197))</f>
        <v>0.009778978636872313</v>
      </c>
      <c r="CD211" s="192">
        <f>SQRT(CD197*CD209^2/CHIINV(1-(100-CD196)/100/2,CD197))</f>
        <v>0.01523089561251492</v>
      </c>
      <c r="CE211" s="192">
        <f>SQRT(CE197*CE209^2/CHIINV(1-(100-CE196)/100/2,CE197))</f>
        <v>0.015618308464349489</v>
      </c>
      <c r="CF211" s="184" t="e">
        <f>SQRT(CF197*CF209^2/CHIINV(1-(100-CF196)/100/2,CF197))</f>
        <v>#DIV/0!</v>
      </c>
    </row>
    <row r="212" spans="34:84" ht="15">
      <c r="AH212" s="226"/>
      <c r="AI212" s="16" t="s">
        <v>40</v>
      </c>
      <c r="AJ212" s="82">
        <f>SQRT(AJ211/AJ210)</f>
        <v>1.3138186846294502</v>
      </c>
      <c r="AK212" s="82">
        <f>SQRT(AK211/AK210)</f>
        <v>1.324151161591075</v>
      </c>
      <c r="AL212" s="82">
        <f>SQRT(AL211/AL210)</f>
        <v>1.324151161591075</v>
      </c>
      <c r="AM212" s="82" t="e">
        <f>SQRT(AM211/AM210)</f>
        <v>#DIV/0!</v>
      </c>
      <c r="AN212" s="82" t="e">
        <f aca="true" t="shared" si="276" ref="AN212:AS212">SQRT(AN211/AN210)</f>
        <v>#DIV/0!</v>
      </c>
      <c r="AO212" s="82" t="e">
        <f t="shared" si="276"/>
        <v>#DIV/0!</v>
      </c>
      <c r="AP212" s="82" t="e">
        <f t="shared" si="276"/>
        <v>#DIV/0!</v>
      </c>
      <c r="AQ212" s="82" t="e">
        <f t="shared" si="276"/>
        <v>#DIV/0!</v>
      </c>
      <c r="AR212" s="82" t="e">
        <f t="shared" si="276"/>
        <v>#DIV/0!</v>
      </c>
      <c r="AS212" s="82" t="e">
        <f t="shared" si="276"/>
        <v>#DIV/0!</v>
      </c>
      <c r="BA212" s="226"/>
      <c r="BB212" s="16" t="s">
        <v>40</v>
      </c>
      <c r="BC212" s="53">
        <f>SQRT(BC211/BC210)</f>
        <v>1.3138186846294502</v>
      </c>
      <c r="BD212" s="53">
        <f>SQRT(BD211/BD210)</f>
        <v>1.324151161591075</v>
      </c>
      <c r="BE212" s="53">
        <f>SQRT(BE211/BE210)</f>
        <v>1.324151161591075</v>
      </c>
      <c r="BF212" s="53" t="e">
        <f>SQRT(BF211/BF210)</f>
        <v>#DIV/0!</v>
      </c>
      <c r="BN212" s="226"/>
      <c r="BO212" s="16" t="s">
        <v>40</v>
      </c>
      <c r="BP212" s="53">
        <f>SQRT(BP211/BP210)</f>
        <v>1.31381868462945</v>
      </c>
      <c r="BQ212" s="53">
        <f>SQRT(BQ211/BQ210)</f>
        <v>1.324151161591075</v>
      </c>
      <c r="BR212" s="53">
        <f>SQRT(BR211/BR210)</f>
        <v>1.324151161591075</v>
      </c>
      <c r="BS212" s="53" t="e">
        <f>SQRT(BS211/BS210)</f>
        <v>#DIV/0!</v>
      </c>
      <c r="CA212" s="226"/>
      <c r="CB212" s="16" t="s">
        <v>40</v>
      </c>
      <c r="CC212" s="53">
        <f>SQRT(CC211/CC210)</f>
        <v>1.31381868462945</v>
      </c>
      <c r="CD212" s="53">
        <f>SQRT(CD211/CD210)</f>
        <v>1.324151161591075</v>
      </c>
      <c r="CE212" s="53">
        <f>SQRT(CE211/CE210)</f>
        <v>1.324151161591075</v>
      </c>
      <c r="CF212" s="53" t="e">
        <f>SQRT(CF211/CF210)</f>
        <v>#DIV/0!</v>
      </c>
    </row>
    <row r="213" spans="34:45" ht="12.75">
      <c r="AH213" s="216" t="s">
        <v>101</v>
      </c>
      <c r="AI213" s="217"/>
      <c r="AJ213" s="217"/>
      <c r="AK213" s="217"/>
      <c r="AL213" s="217"/>
      <c r="AM213" s="218"/>
      <c r="AN213" s="218"/>
      <c r="AO213" s="218"/>
      <c r="AP213" s="218"/>
      <c r="AQ213" s="218"/>
      <c r="AR213" s="218"/>
      <c r="AS213" s="218"/>
    </row>
    <row r="214" spans="34:45" ht="12.75">
      <c r="AH214" s="25"/>
      <c r="AI214" s="34" t="s">
        <v>42</v>
      </c>
      <c r="AJ214" s="182">
        <f>AJ45/SQRT(2)</f>
        <v>3.9265975238167052</v>
      </c>
      <c r="AK214" s="182">
        <f>AK45/SQRT(2)</f>
        <v>5.775190821072219</v>
      </c>
      <c r="AL214" s="182">
        <f>AL45/SQRT(2)</f>
        <v>6.093666602818288</v>
      </c>
      <c r="AM214" s="182" t="e">
        <f>AM45/SQRT(2)</f>
        <v>#DIV/0!</v>
      </c>
      <c r="AN214" s="182" t="e">
        <f aca="true" t="shared" si="277" ref="AN214:AS214">AN45/SQRT(2)</f>
        <v>#DIV/0!</v>
      </c>
      <c r="AO214" s="182" t="e">
        <f t="shared" si="277"/>
        <v>#DIV/0!</v>
      </c>
      <c r="AP214" s="182" t="e">
        <f t="shared" si="277"/>
        <v>#DIV/0!</v>
      </c>
      <c r="AQ214" s="182" t="e">
        <f t="shared" si="277"/>
        <v>#DIV/0!</v>
      </c>
      <c r="AR214" s="182" t="e">
        <f t="shared" si="277"/>
        <v>#DIV/0!</v>
      </c>
      <c r="AS214" s="182" t="e">
        <f t="shared" si="277"/>
        <v>#DIV/0!</v>
      </c>
    </row>
    <row r="215" spans="34:45" ht="12.75">
      <c r="AH215" s="224" t="str">
        <f>CONCATENATE(TEXT($E$20,"0"),"% confidence
limits")</f>
        <v>90% confidence
limits</v>
      </c>
      <c r="AI215" s="26" t="s">
        <v>17</v>
      </c>
      <c r="AJ215" s="183">
        <f>SQRT(AJ197*AJ214^2/CHIINV((100-AJ196)/100/2,AJ197))</f>
        <v>3.1174271522202077</v>
      </c>
      <c r="AK215" s="183">
        <f>SQRT(AK197*AK214^2/CHIINV((100-AK196)/100/2,AK197))</f>
        <v>4.560204370379206</v>
      </c>
      <c r="AL215" s="183">
        <f>SQRT(AL197*AL214^2/CHIINV((100-AL196)/100/2,AL197))</f>
        <v>4.81167911758223</v>
      </c>
      <c r="AM215" s="183" t="e">
        <f>SQRT(AM197*AM214^2/CHIINV((100-AM196)/100/2,AM197))</f>
        <v>#DIV/0!</v>
      </c>
      <c r="AN215" s="183" t="e">
        <f aca="true" t="shared" si="278" ref="AN215:AS215">SQRT(AN197*AN214^2/CHIINV((100-AN196)/100/2,AN197))</f>
        <v>#DIV/0!</v>
      </c>
      <c r="AO215" s="183" t="e">
        <f t="shared" si="278"/>
        <v>#DIV/0!</v>
      </c>
      <c r="AP215" s="183" t="e">
        <f t="shared" si="278"/>
        <v>#DIV/0!</v>
      </c>
      <c r="AQ215" s="183" t="e">
        <f t="shared" si="278"/>
        <v>#DIV/0!</v>
      </c>
      <c r="AR215" s="183" t="e">
        <f t="shared" si="278"/>
        <v>#DIV/0!</v>
      </c>
      <c r="AS215" s="183" t="e">
        <f t="shared" si="278"/>
        <v>#DIV/0!</v>
      </c>
    </row>
    <row r="216" spans="34:45" ht="12.75">
      <c r="AH216" s="225"/>
      <c r="AI216" s="15" t="s">
        <v>18</v>
      </c>
      <c r="AJ216" s="184">
        <f>SQRT(AJ197*AJ214^2/CHIINV(1-(100-AJ196)/100/2,AJ197))</f>
        <v>5.381051909758087</v>
      </c>
      <c r="AK216" s="184">
        <f>SQRT(AK197*AK214^2/CHIINV(1-(100-AK196)/100/2,AK197))</f>
        <v>7.995754260447115</v>
      </c>
      <c r="AL216" s="184">
        <f>SQRT(AL197*AL214^2/CHIINV(1-(100-AL196)/100/2,AL197))</f>
        <v>8.436684121925284</v>
      </c>
      <c r="AM216" s="184" t="e">
        <f>SQRT(AM197*AM214^2/CHIINV(1-(100-AM196)/100/2,AM197))</f>
        <v>#DIV/0!</v>
      </c>
      <c r="AN216" s="184" t="e">
        <f aca="true" t="shared" si="279" ref="AN216:AS216">SQRT(AN197*AN214^2/CHIINV(1-(100-AN196)/100/2,AN197))</f>
        <v>#DIV/0!</v>
      </c>
      <c r="AO216" s="184" t="e">
        <f t="shared" si="279"/>
        <v>#DIV/0!</v>
      </c>
      <c r="AP216" s="184" t="e">
        <f t="shared" si="279"/>
        <v>#DIV/0!</v>
      </c>
      <c r="AQ216" s="184" t="e">
        <f t="shared" si="279"/>
        <v>#DIV/0!</v>
      </c>
      <c r="AR216" s="184" t="e">
        <f t="shared" si="279"/>
        <v>#DIV/0!</v>
      </c>
      <c r="AS216" s="184" t="e">
        <f t="shared" si="279"/>
        <v>#DIV/0!</v>
      </c>
    </row>
    <row r="217" spans="34:45" ht="15">
      <c r="AH217" s="226"/>
      <c r="AI217" s="16" t="s">
        <v>40</v>
      </c>
      <c r="AJ217" s="53">
        <f>SQRT(AJ216/AJ215)</f>
        <v>1.31381868462945</v>
      </c>
      <c r="AK217" s="53">
        <f>SQRT(AK216/AK215)</f>
        <v>1.324151161591075</v>
      </c>
      <c r="AL217" s="53">
        <f>SQRT(AL216/AL215)</f>
        <v>1.324151161591075</v>
      </c>
      <c r="AM217" s="53" t="e">
        <f>SQRT(AM216/AM215)</f>
        <v>#DIV/0!</v>
      </c>
      <c r="AN217" s="53" t="e">
        <f aca="true" t="shared" si="280" ref="AN217:AS217">SQRT(AN216/AN215)</f>
        <v>#DIV/0!</v>
      </c>
      <c r="AO217" s="53" t="e">
        <f t="shared" si="280"/>
        <v>#DIV/0!</v>
      </c>
      <c r="AP217" s="53" t="e">
        <f t="shared" si="280"/>
        <v>#DIV/0!</v>
      </c>
      <c r="AQ217" s="53" t="e">
        <f t="shared" si="280"/>
        <v>#DIV/0!</v>
      </c>
      <c r="AR217" s="53" t="e">
        <f t="shared" si="280"/>
        <v>#DIV/0!</v>
      </c>
      <c r="AS217" s="53" t="e">
        <f t="shared" si="280"/>
        <v>#DIV/0!</v>
      </c>
    </row>
  </sheetData>
  <mergeCells count="259">
    <mergeCell ref="B18:F18"/>
    <mergeCell ref="L131:L132"/>
    <mergeCell ref="K135:K136"/>
    <mergeCell ref="K105:K110"/>
    <mergeCell ref="L105:L106"/>
    <mergeCell ref="L107:L108"/>
    <mergeCell ref="L109:L110"/>
    <mergeCell ref="K113:K114"/>
    <mergeCell ref="K122:K124"/>
    <mergeCell ref="K125:K126"/>
    <mergeCell ref="K127:K132"/>
    <mergeCell ref="AH179:AH180"/>
    <mergeCell ref="AH166:AH168"/>
    <mergeCell ref="AH169:AH170"/>
    <mergeCell ref="AH171:AH176"/>
    <mergeCell ref="AI175:AI176"/>
    <mergeCell ref="BB149:BB150"/>
    <mergeCell ref="BB151:BB152"/>
    <mergeCell ref="BB153:BB154"/>
    <mergeCell ref="BA166:BA168"/>
    <mergeCell ref="BA169:BA170"/>
    <mergeCell ref="BA171:BA176"/>
    <mergeCell ref="BB171:BB172"/>
    <mergeCell ref="AI171:AI172"/>
    <mergeCell ref="BA157:BA158"/>
    <mergeCell ref="AH157:AH158"/>
    <mergeCell ref="AH135:AH136"/>
    <mergeCell ref="AH103:AH104"/>
    <mergeCell ref="AH105:AH110"/>
    <mergeCell ref="AH122:AH124"/>
    <mergeCell ref="AH125:AH126"/>
    <mergeCell ref="AH127:AH132"/>
    <mergeCell ref="AH147:AH148"/>
    <mergeCell ref="AH149:AH154"/>
    <mergeCell ref="AH144:AH146"/>
    <mergeCell ref="AV139:AW139"/>
    <mergeCell ref="AV144:AV146"/>
    <mergeCell ref="BA136:BA137"/>
    <mergeCell ref="BA144:BA146"/>
    <mergeCell ref="BA147:BA148"/>
    <mergeCell ref="BA149:BA154"/>
    <mergeCell ref="AV147:AV148"/>
    <mergeCell ref="AW153:AW154"/>
    <mergeCell ref="AV149:AV154"/>
    <mergeCell ref="AW149:AW150"/>
    <mergeCell ref="AW151:AW152"/>
    <mergeCell ref="AH113:AH114"/>
    <mergeCell ref="AI129:AI130"/>
    <mergeCell ref="AI131:AI132"/>
    <mergeCell ref="AI127:AI128"/>
    <mergeCell ref="AI105:AI106"/>
    <mergeCell ref="AI107:AI108"/>
    <mergeCell ref="AI109:AI110"/>
    <mergeCell ref="AW131:AW132"/>
    <mergeCell ref="AV117:AW117"/>
    <mergeCell ref="BN166:BN168"/>
    <mergeCell ref="BN169:BN170"/>
    <mergeCell ref="BN171:BN176"/>
    <mergeCell ref="AI149:AI150"/>
    <mergeCell ref="AI151:AI152"/>
    <mergeCell ref="AI153:AI154"/>
    <mergeCell ref="BB173:BB174"/>
    <mergeCell ref="AV161:AW161"/>
    <mergeCell ref="AV166:AV168"/>
    <mergeCell ref="AV169:AV170"/>
    <mergeCell ref="BN147:BN148"/>
    <mergeCell ref="BN149:BN154"/>
    <mergeCell ref="BO151:BO152"/>
    <mergeCell ref="BO153:BO154"/>
    <mergeCell ref="BI125:BI126"/>
    <mergeCell ref="BN125:BN126"/>
    <mergeCell ref="BI127:BI132"/>
    <mergeCell ref="BI117:BJ117"/>
    <mergeCell ref="BI122:BI124"/>
    <mergeCell ref="BN117:BO117"/>
    <mergeCell ref="BN122:BN124"/>
    <mergeCell ref="BO129:BO130"/>
    <mergeCell ref="BJ131:BJ132"/>
    <mergeCell ref="BO131:BO132"/>
    <mergeCell ref="AH100:AH101"/>
    <mergeCell ref="K100:K102"/>
    <mergeCell ref="K103:K104"/>
    <mergeCell ref="Y95:Z95"/>
    <mergeCell ref="C109:C110"/>
    <mergeCell ref="B95:C95"/>
    <mergeCell ref="Y100:Y101"/>
    <mergeCell ref="Y103:Y104"/>
    <mergeCell ref="B100:B102"/>
    <mergeCell ref="B103:B104"/>
    <mergeCell ref="C131:C132"/>
    <mergeCell ref="B122:B124"/>
    <mergeCell ref="B125:B126"/>
    <mergeCell ref="B127:B132"/>
    <mergeCell ref="C127:C128"/>
    <mergeCell ref="Z105:Z106"/>
    <mergeCell ref="Z107:Z108"/>
    <mergeCell ref="Z109:Z110"/>
    <mergeCell ref="C129:C130"/>
    <mergeCell ref="B117:C117"/>
    <mergeCell ref="L127:L128"/>
    <mergeCell ref="L129:L130"/>
    <mergeCell ref="B105:B110"/>
    <mergeCell ref="C105:C106"/>
    <mergeCell ref="C107:C108"/>
    <mergeCell ref="Y144:Y146"/>
    <mergeCell ref="Y147:Y148"/>
    <mergeCell ref="Y149:Y154"/>
    <mergeCell ref="Y105:Y110"/>
    <mergeCell ref="BI161:BJ161"/>
    <mergeCell ref="BI166:BI168"/>
    <mergeCell ref="BI169:BI170"/>
    <mergeCell ref="BI171:BI176"/>
    <mergeCell ref="BJ171:BJ172"/>
    <mergeCell ref="BJ173:BJ174"/>
    <mergeCell ref="BJ175:BJ176"/>
    <mergeCell ref="BI157:BI158"/>
    <mergeCell ref="Y117:Z117"/>
    <mergeCell ref="Y139:Z139"/>
    <mergeCell ref="Y161:Z161"/>
    <mergeCell ref="Z149:Z150"/>
    <mergeCell ref="Z151:Z152"/>
    <mergeCell ref="Z153:Z154"/>
    <mergeCell ref="Z127:Z128"/>
    <mergeCell ref="Z129:Z130"/>
    <mergeCell ref="Z131:Z132"/>
    <mergeCell ref="BI139:BJ139"/>
    <mergeCell ref="BI144:BI146"/>
    <mergeCell ref="BI147:BI148"/>
    <mergeCell ref="BI149:BI154"/>
    <mergeCell ref="BJ149:BJ150"/>
    <mergeCell ref="BJ151:BJ152"/>
    <mergeCell ref="BJ153:BJ154"/>
    <mergeCell ref="BV169:BV170"/>
    <mergeCell ref="BN135:BN136"/>
    <mergeCell ref="BN179:BN180"/>
    <mergeCell ref="BO149:BO150"/>
    <mergeCell ref="BN157:BN158"/>
    <mergeCell ref="BO171:BO172"/>
    <mergeCell ref="BO173:BO174"/>
    <mergeCell ref="BO175:BO176"/>
    <mergeCell ref="BN161:BO161"/>
    <mergeCell ref="BN144:BN146"/>
    <mergeCell ref="BV127:BV132"/>
    <mergeCell ref="BW127:BW128"/>
    <mergeCell ref="BV147:BV148"/>
    <mergeCell ref="BV157:BV158"/>
    <mergeCell ref="BW129:BW130"/>
    <mergeCell ref="BV139:BW139"/>
    <mergeCell ref="BV144:BV146"/>
    <mergeCell ref="BB131:BB132"/>
    <mergeCell ref="Y122:Y124"/>
    <mergeCell ref="Y125:Y126"/>
    <mergeCell ref="Y127:Y132"/>
    <mergeCell ref="AW127:AW128"/>
    <mergeCell ref="BA127:BA132"/>
    <mergeCell ref="AW129:AW130"/>
    <mergeCell ref="BB127:BB128"/>
    <mergeCell ref="BB129:BB130"/>
    <mergeCell ref="AV127:AV132"/>
    <mergeCell ref="BA117:BB117"/>
    <mergeCell ref="AV122:AV124"/>
    <mergeCell ref="BA122:BA124"/>
    <mergeCell ref="AV125:AV126"/>
    <mergeCell ref="BA125:BA126"/>
    <mergeCell ref="CA117:CB117"/>
    <mergeCell ref="BV122:BV124"/>
    <mergeCell ref="CA122:CA124"/>
    <mergeCell ref="BV125:BV126"/>
    <mergeCell ref="CA125:CA126"/>
    <mergeCell ref="BV117:BW117"/>
    <mergeCell ref="CB129:CB130"/>
    <mergeCell ref="BW131:BW132"/>
    <mergeCell ref="CB131:CB132"/>
    <mergeCell ref="CA135:CA136"/>
    <mergeCell ref="CA144:CA146"/>
    <mergeCell ref="CA147:CA148"/>
    <mergeCell ref="BV149:BV154"/>
    <mergeCell ref="BW149:BW150"/>
    <mergeCell ref="CA149:CA154"/>
    <mergeCell ref="CB149:CB150"/>
    <mergeCell ref="BW151:BW152"/>
    <mergeCell ref="CB151:CB152"/>
    <mergeCell ref="BW153:BW154"/>
    <mergeCell ref="CB153:CB154"/>
    <mergeCell ref="BW175:BW176"/>
    <mergeCell ref="CB175:CB176"/>
    <mergeCell ref="BV171:BV176"/>
    <mergeCell ref="BW171:BW172"/>
    <mergeCell ref="CA171:CA176"/>
    <mergeCell ref="CA179:CA180"/>
    <mergeCell ref="CA169:CA170"/>
    <mergeCell ref="CA157:CA158"/>
    <mergeCell ref="BV161:BW161"/>
    <mergeCell ref="CA161:CB161"/>
    <mergeCell ref="BV166:BV168"/>
    <mergeCell ref="CA166:CA168"/>
    <mergeCell ref="CB171:CB172"/>
    <mergeCell ref="BW173:BW174"/>
    <mergeCell ref="CB173:CB174"/>
    <mergeCell ref="BV95:BW95"/>
    <mergeCell ref="CA95:CB95"/>
    <mergeCell ref="BJ127:BJ128"/>
    <mergeCell ref="BN127:BN132"/>
    <mergeCell ref="BO127:BO128"/>
    <mergeCell ref="BJ129:BJ130"/>
    <mergeCell ref="AV95:AW95"/>
    <mergeCell ref="CA127:CA132"/>
    <mergeCell ref="CB127:CB128"/>
    <mergeCell ref="B22:C22"/>
    <mergeCell ref="D22:F22"/>
    <mergeCell ref="M22:P22"/>
    <mergeCell ref="Y22:Z22"/>
    <mergeCell ref="BI95:BJ95"/>
    <mergeCell ref="BN95:BO95"/>
    <mergeCell ref="AA22:AC22"/>
    <mergeCell ref="AJ22:AM22"/>
    <mergeCell ref="AV22:AW22"/>
    <mergeCell ref="AX22:AZ22"/>
    <mergeCell ref="BA95:BB95"/>
    <mergeCell ref="BV22:BW22"/>
    <mergeCell ref="BX22:BZ22"/>
    <mergeCell ref="CC22:CF22"/>
    <mergeCell ref="BC22:BF22"/>
    <mergeCell ref="BI22:BJ22"/>
    <mergeCell ref="BK22:BM22"/>
    <mergeCell ref="BP22:BS22"/>
    <mergeCell ref="AH215:AH217"/>
    <mergeCell ref="K154:L154"/>
    <mergeCell ref="K159:K161"/>
    <mergeCell ref="AH205:AH207"/>
    <mergeCell ref="AH210:AH212"/>
    <mergeCell ref="Z171:Z172"/>
    <mergeCell ref="Z173:Z174"/>
    <mergeCell ref="Z175:Z176"/>
    <mergeCell ref="Y166:Y168"/>
    <mergeCell ref="Y169:Y170"/>
    <mergeCell ref="BA210:BA212"/>
    <mergeCell ref="AH195:AI195"/>
    <mergeCell ref="AH200:AH201"/>
    <mergeCell ref="BA200:BA202"/>
    <mergeCell ref="BA205:BA207"/>
    <mergeCell ref="K164:K166"/>
    <mergeCell ref="BA195:BB195"/>
    <mergeCell ref="BA179:BA180"/>
    <mergeCell ref="AV171:AV176"/>
    <mergeCell ref="AW171:AW172"/>
    <mergeCell ref="AW173:AW174"/>
    <mergeCell ref="AW175:AW176"/>
    <mergeCell ref="Y171:Y176"/>
    <mergeCell ref="BB175:BB176"/>
    <mergeCell ref="AI173:AI174"/>
    <mergeCell ref="CA210:CA212"/>
    <mergeCell ref="CA205:CA207"/>
    <mergeCell ref="BN195:BO195"/>
    <mergeCell ref="BN210:BN212"/>
    <mergeCell ref="BN205:BN207"/>
    <mergeCell ref="CA200:CA202"/>
    <mergeCell ref="BN200:BN202"/>
    <mergeCell ref="CA195:CB195"/>
  </mergeCells>
  <printOptions/>
  <pageMargins left="0.75" right="0.75" top="1" bottom="1" header="0.5" footer="0.5"/>
  <pageSetup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50" zoomScaleNormal="50" workbookViewId="0" topLeftCell="A1">
      <selection activeCell="K56" sqref="K52:N56"/>
    </sheetView>
  </sheetViews>
  <sheetFormatPr defaultColWidth="9.140625" defaultRowHeight="12.75"/>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 New View of Statistics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Analysis of controlled trials</dc:title>
  <dc:subject/>
  <dc:creator>Will Hopkins</dc:creator>
  <cp:keywords/>
  <dc:description/>
  <cp:lastModifiedBy>Reviewer</cp:lastModifiedBy>
  <dcterms:created xsi:type="dcterms:W3CDTF">2003-10-13T20:09:38Z</dcterms:created>
  <dcterms:modified xsi:type="dcterms:W3CDTF">2005-11-30T02:46:01Z</dcterms:modified>
  <cp:category/>
  <cp:version/>
  <cp:contentType/>
  <cp:contentStatus/>
</cp:coreProperties>
</file>